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701"/>
  </bookViews>
  <sheets>
    <sheet name="Carátula" sheetId="1" r:id="rId1"/>
    <sheet name="Índice" sheetId="2" r:id="rId2"/>
    <sheet name="Sur" sheetId="26" r:id="rId3"/>
    <sheet name="Arequipa" sheetId="18" r:id="rId4"/>
    <sheet name="Cusco" sheetId="19" r:id="rId5"/>
    <sheet name="Madre de Dios" sheetId="20" r:id="rId6"/>
    <sheet name="Moquegua" sheetId="21" r:id="rId7"/>
    <sheet name="Puno" sheetId="27" r:id="rId8"/>
    <sheet name="Tacna" sheetId="28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2" hidden="1">Sur!$C$71:$C$75</definedName>
    <definedName name="CM">[1]Data!$B$1</definedName>
    <definedName name="CR">[1]Data!$Q$1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>#REF!</definedName>
    <definedName name="Indic.Propuestos">'[4]Ctas-Ind (1)'!#REF!</definedName>
    <definedName name="INDICE">[5]!INDICE</definedName>
    <definedName name="IngresF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R34" i="26" l="1"/>
  <c r="R33" i="26"/>
  <c r="R32" i="26"/>
  <c r="R31" i="26"/>
  <c r="M139" i="26"/>
  <c r="M138" i="26"/>
  <c r="K139" i="26"/>
  <c r="K138" i="26"/>
  <c r="N138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2" i="26"/>
  <c r="O85" i="26"/>
  <c r="N85" i="26"/>
  <c r="M85" i="26"/>
  <c r="L85" i="26"/>
  <c r="K85" i="26"/>
  <c r="J85" i="26"/>
  <c r="I85" i="26"/>
  <c r="H85" i="26"/>
  <c r="G85" i="26"/>
  <c r="F85" i="26"/>
  <c r="O92" i="26"/>
  <c r="N92" i="26"/>
  <c r="M92" i="26"/>
  <c r="L92" i="26"/>
  <c r="K92" i="26"/>
  <c r="J92" i="26"/>
  <c r="I92" i="26"/>
  <c r="H92" i="26"/>
  <c r="G92" i="26"/>
  <c r="F92" i="26"/>
  <c r="E92" i="26"/>
  <c r="O91" i="26"/>
  <c r="N91" i="26"/>
  <c r="M91" i="26"/>
  <c r="L91" i="26"/>
  <c r="K91" i="26"/>
  <c r="J91" i="26"/>
  <c r="I91" i="26"/>
  <c r="H91" i="26"/>
  <c r="G91" i="26"/>
  <c r="F91" i="26"/>
  <c r="E91" i="26"/>
  <c r="O90" i="26"/>
  <c r="N90" i="26"/>
  <c r="M90" i="26"/>
  <c r="L90" i="26"/>
  <c r="K90" i="26"/>
  <c r="J90" i="26"/>
  <c r="I90" i="26"/>
  <c r="H90" i="26"/>
  <c r="G90" i="26"/>
  <c r="F90" i="26"/>
  <c r="E90" i="26"/>
  <c r="O89" i="26"/>
  <c r="N89" i="26"/>
  <c r="M89" i="26"/>
  <c r="L89" i="26"/>
  <c r="K89" i="26"/>
  <c r="J89" i="26"/>
  <c r="I89" i="26"/>
  <c r="H89" i="26"/>
  <c r="G89" i="26"/>
  <c r="F89" i="26"/>
  <c r="E89" i="26"/>
  <c r="O88" i="26"/>
  <c r="N88" i="26"/>
  <c r="M88" i="26"/>
  <c r="L88" i="26"/>
  <c r="K88" i="26"/>
  <c r="J88" i="26"/>
  <c r="I88" i="26"/>
  <c r="H88" i="26"/>
  <c r="G88" i="26"/>
  <c r="F88" i="26"/>
  <c r="E88" i="26"/>
  <c r="O87" i="26"/>
  <c r="N87" i="26"/>
  <c r="M87" i="26"/>
  <c r="L87" i="26"/>
  <c r="K87" i="26"/>
  <c r="J87" i="26"/>
  <c r="I87" i="26"/>
  <c r="H87" i="26"/>
  <c r="G87" i="26"/>
  <c r="F87" i="26"/>
  <c r="E87" i="26"/>
  <c r="O86" i="26"/>
  <c r="N86" i="26"/>
  <c r="M86" i="26"/>
  <c r="L86" i="26"/>
  <c r="K86" i="26"/>
  <c r="J86" i="26"/>
  <c r="I86" i="26"/>
  <c r="H86" i="26"/>
  <c r="G86" i="26"/>
  <c r="F86" i="26"/>
  <c r="E86" i="26"/>
  <c r="E85" i="26"/>
  <c r="I74" i="26"/>
  <c r="I73" i="26"/>
  <c r="I72" i="26"/>
  <c r="I71" i="26"/>
  <c r="I70" i="26"/>
  <c r="I69" i="26"/>
  <c r="I68" i="26"/>
  <c r="I67" i="26"/>
  <c r="I66" i="26"/>
  <c r="I65" i="26"/>
  <c r="I64" i="26"/>
  <c r="I63" i="26"/>
  <c r="I62" i="26"/>
  <c r="I61" i="26"/>
  <c r="I60" i="26"/>
  <c r="I59" i="26"/>
  <c r="I58" i="26"/>
  <c r="I57" i="26"/>
  <c r="I56" i="26"/>
  <c r="I55" i="26"/>
  <c r="I54" i="26"/>
  <c r="I53" i="26"/>
  <c r="G74" i="26"/>
  <c r="G73" i="26"/>
  <c r="G72" i="26"/>
  <c r="G71" i="26"/>
  <c r="G70" i="26"/>
  <c r="G69" i="26"/>
  <c r="G68" i="26"/>
  <c r="G67" i="26"/>
  <c r="G66" i="26"/>
  <c r="G65" i="26"/>
  <c r="G64" i="26"/>
  <c r="G63" i="26"/>
  <c r="G62" i="26"/>
  <c r="G61" i="26"/>
  <c r="G60" i="26"/>
  <c r="G59" i="26"/>
  <c r="G58" i="26"/>
  <c r="G57" i="26"/>
  <c r="G56" i="26"/>
  <c r="G55" i="26"/>
  <c r="G54" i="26"/>
  <c r="G53" i="26"/>
  <c r="C7" i="26"/>
  <c r="M16" i="26"/>
  <c r="I16" i="26"/>
  <c r="G16" i="26"/>
  <c r="L16" i="26" s="1"/>
  <c r="L138" i="26" l="1"/>
  <c r="K16" i="26"/>
  <c r="J132" i="28" l="1"/>
  <c r="I132" i="28"/>
  <c r="C108" i="28" s="1"/>
  <c r="J131" i="28"/>
  <c r="I131" i="28"/>
  <c r="J130" i="28"/>
  <c r="I130" i="28"/>
  <c r="J129" i="28"/>
  <c r="I129" i="28"/>
  <c r="J128" i="28"/>
  <c r="I128" i="28"/>
  <c r="J127" i="28"/>
  <c r="I127" i="28"/>
  <c r="J126" i="28"/>
  <c r="I126" i="28"/>
  <c r="J125" i="28"/>
  <c r="I125" i="28"/>
  <c r="J124" i="28"/>
  <c r="I124" i="28"/>
  <c r="J123" i="28"/>
  <c r="I123" i="28"/>
  <c r="J122" i="28"/>
  <c r="I122" i="28"/>
  <c r="J121" i="28"/>
  <c r="I121" i="28"/>
  <c r="J120" i="28"/>
  <c r="I120" i="28"/>
  <c r="J119" i="28"/>
  <c r="I119" i="28"/>
  <c r="J118" i="28"/>
  <c r="I118" i="28"/>
  <c r="J117" i="28"/>
  <c r="I117" i="28"/>
  <c r="J116" i="28"/>
  <c r="I116" i="28"/>
  <c r="J115" i="28"/>
  <c r="I115" i="28"/>
  <c r="J114" i="28"/>
  <c r="I114" i="28"/>
  <c r="L101" i="28"/>
  <c r="K101" i="28"/>
  <c r="J101" i="28"/>
  <c r="H101" i="28"/>
  <c r="L100" i="28"/>
  <c r="K100" i="28"/>
  <c r="J100" i="28"/>
  <c r="H100" i="28"/>
  <c r="L99" i="28"/>
  <c r="K99" i="28"/>
  <c r="J99" i="28"/>
  <c r="H99" i="28"/>
  <c r="L98" i="28"/>
  <c r="K98" i="28"/>
  <c r="J98" i="28"/>
  <c r="H98" i="28"/>
  <c r="L97" i="28"/>
  <c r="K97" i="28"/>
  <c r="L96" i="28"/>
  <c r="K96" i="28"/>
  <c r="L95" i="28"/>
  <c r="K95" i="28"/>
  <c r="L94" i="28"/>
  <c r="K94" i="28"/>
  <c r="L93" i="28"/>
  <c r="K93" i="28"/>
  <c r="L92" i="28"/>
  <c r="K92" i="28"/>
  <c r="L91" i="28"/>
  <c r="K91" i="28"/>
  <c r="L90" i="28"/>
  <c r="K90" i="28"/>
  <c r="L89" i="28"/>
  <c r="K89" i="28"/>
  <c r="L88" i="28"/>
  <c r="K88" i="28"/>
  <c r="L87" i="28"/>
  <c r="K87" i="28"/>
  <c r="L86" i="28"/>
  <c r="K86" i="28"/>
  <c r="L85" i="28"/>
  <c r="K85" i="28"/>
  <c r="L84" i="28"/>
  <c r="K84" i="28"/>
  <c r="L83" i="28"/>
  <c r="K83" i="28"/>
  <c r="L82" i="28"/>
  <c r="K82" i="28"/>
  <c r="L81" i="28"/>
  <c r="K81" i="28"/>
  <c r="L80" i="28"/>
  <c r="K80" i="28"/>
  <c r="I79" i="28"/>
  <c r="J96" i="28" s="1"/>
  <c r="G79" i="28"/>
  <c r="H96" i="28" s="1"/>
  <c r="G22" i="28"/>
  <c r="K22" i="28" s="1"/>
  <c r="L21" i="28"/>
  <c r="K21" i="28"/>
  <c r="L20" i="28"/>
  <c r="K20" i="28"/>
  <c r="L19" i="28"/>
  <c r="K19" i="28"/>
  <c r="L18" i="28"/>
  <c r="K18" i="28"/>
  <c r="L17" i="28"/>
  <c r="K17" i="28"/>
  <c r="L16" i="28"/>
  <c r="K16" i="28"/>
  <c r="L15" i="28"/>
  <c r="K15" i="28"/>
  <c r="L14" i="28"/>
  <c r="K14" i="28"/>
  <c r="I13" i="28"/>
  <c r="I22" i="28" s="1"/>
  <c r="L22" i="28" s="1"/>
  <c r="G13" i="28"/>
  <c r="H20" i="28" s="1"/>
  <c r="J4" i="28"/>
  <c r="B4" i="28"/>
  <c r="J3" i="28"/>
  <c r="B3" i="28"/>
  <c r="J132" i="27"/>
  <c r="I132" i="27"/>
  <c r="J131" i="27"/>
  <c r="I131" i="27"/>
  <c r="J130" i="27"/>
  <c r="I130" i="27"/>
  <c r="J129" i="27"/>
  <c r="I129" i="27"/>
  <c r="J128" i="27"/>
  <c r="I128" i="27"/>
  <c r="J127" i="27"/>
  <c r="I127" i="27"/>
  <c r="J126" i="27"/>
  <c r="I126" i="27"/>
  <c r="J125" i="27"/>
  <c r="I125" i="27"/>
  <c r="J124" i="27"/>
  <c r="I124" i="27"/>
  <c r="J123" i="27"/>
  <c r="I123" i="27"/>
  <c r="J122" i="27"/>
  <c r="I122" i="27"/>
  <c r="J121" i="27"/>
  <c r="I121" i="27"/>
  <c r="J120" i="27"/>
  <c r="I120" i="27"/>
  <c r="J119" i="27"/>
  <c r="I119" i="27"/>
  <c r="J118" i="27"/>
  <c r="I118" i="27"/>
  <c r="J117" i="27"/>
  <c r="I117" i="27"/>
  <c r="J116" i="27"/>
  <c r="I116" i="27"/>
  <c r="J115" i="27"/>
  <c r="I115" i="27"/>
  <c r="J114" i="27"/>
  <c r="I114" i="27"/>
  <c r="C108" i="27"/>
  <c r="L101" i="27"/>
  <c r="K101" i="27"/>
  <c r="J101" i="27"/>
  <c r="H101" i="27"/>
  <c r="L100" i="27"/>
  <c r="K100" i="27"/>
  <c r="J100" i="27"/>
  <c r="H100" i="27"/>
  <c r="L99" i="27"/>
  <c r="K99" i="27"/>
  <c r="J99" i="27"/>
  <c r="H99" i="27"/>
  <c r="L98" i="27"/>
  <c r="K98" i="27"/>
  <c r="J98" i="27"/>
  <c r="H98" i="27"/>
  <c r="L97" i="27"/>
  <c r="K97" i="27"/>
  <c r="L96" i="27"/>
  <c r="K96" i="27"/>
  <c r="L95" i="27"/>
  <c r="K95" i="27"/>
  <c r="L94" i="27"/>
  <c r="K94" i="27"/>
  <c r="L93" i="27"/>
  <c r="K93" i="27"/>
  <c r="L92" i="27"/>
  <c r="K92" i="27"/>
  <c r="L91" i="27"/>
  <c r="K91" i="27"/>
  <c r="L90" i="27"/>
  <c r="K90" i="27"/>
  <c r="L89" i="27"/>
  <c r="K89" i="27"/>
  <c r="L88" i="27"/>
  <c r="K88" i="27"/>
  <c r="L87" i="27"/>
  <c r="K87" i="27"/>
  <c r="L86" i="27"/>
  <c r="K86" i="27"/>
  <c r="L85" i="27"/>
  <c r="K85" i="27"/>
  <c r="L84" i="27"/>
  <c r="K84" i="27"/>
  <c r="L83" i="27"/>
  <c r="K83" i="27"/>
  <c r="L82" i="27"/>
  <c r="K82" i="27"/>
  <c r="L81" i="27"/>
  <c r="K81" i="27"/>
  <c r="L80" i="27"/>
  <c r="K80" i="27"/>
  <c r="I79" i="27"/>
  <c r="J96" i="27" s="1"/>
  <c r="G79" i="27"/>
  <c r="H96" i="27" s="1"/>
  <c r="G22" i="27"/>
  <c r="L21" i="27"/>
  <c r="K21" i="27"/>
  <c r="L20" i="27"/>
  <c r="K20" i="27"/>
  <c r="L19" i="27"/>
  <c r="K19" i="27"/>
  <c r="L18" i="27"/>
  <c r="K18" i="27"/>
  <c r="L17" i="27"/>
  <c r="K17" i="27"/>
  <c r="L16" i="27"/>
  <c r="K16" i="27"/>
  <c r="L15" i="27"/>
  <c r="K15" i="27"/>
  <c r="L14" i="27"/>
  <c r="K14" i="27"/>
  <c r="I13" i="27"/>
  <c r="I22" i="27" s="1"/>
  <c r="L22" i="27" s="1"/>
  <c r="G13" i="27"/>
  <c r="H20" i="27" s="1"/>
  <c r="J132" i="21"/>
  <c r="I132" i="21"/>
  <c r="J131" i="21"/>
  <c r="I131" i="21"/>
  <c r="J130" i="21"/>
  <c r="I130" i="21"/>
  <c r="J129" i="21"/>
  <c r="I129" i="21"/>
  <c r="J128" i="21"/>
  <c r="I128" i="21"/>
  <c r="J127" i="21"/>
  <c r="I127" i="21"/>
  <c r="J126" i="21"/>
  <c r="I126" i="21"/>
  <c r="J125" i="21"/>
  <c r="I125" i="21"/>
  <c r="J124" i="21"/>
  <c r="I124" i="21"/>
  <c r="J123" i="21"/>
  <c r="I123" i="21"/>
  <c r="J122" i="21"/>
  <c r="I122" i="21"/>
  <c r="J121" i="21"/>
  <c r="I121" i="21"/>
  <c r="J120" i="21"/>
  <c r="I120" i="21"/>
  <c r="J119" i="21"/>
  <c r="I119" i="21"/>
  <c r="J118" i="21"/>
  <c r="I118" i="21"/>
  <c r="J117" i="21"/>
  <c r="I117" i="21"/>
  <c r="J116" i="21"/>
  <c r="I116" i="21"/>
  <c r="J115" i="21"/>
  <c r="I115" i="21"/>
  <c r="J114" i="21"/>
  <c r="I114" i="21"/>
  <c r="C108" i="21"/>
  <c r="L101" i="21"/>
  <c r="K101" i="21"/>
  <c r="J101" i="21"/>
  <c r="H101" i="21"/>
  <c r="L100" i="21"/>
  <c r="K100" i="21"/>
  <c r="J100" i="21"/>
  <c r="H100" i="21"/>
  <c r="L99" i="21"/>
  <c r="K99" i="21"/>
  <c r="J99" i="21"/>
  <c r="H99" i="21"/>
  <c r="L98" i="21"/>
  <c r="K98" i="21"/>
  <c r="J98" i="21"/>
  <c r="H98" i="21"/>
  <c r="L97" i="21"/>
  <c r="K97" i="21"/>
  <c r="L96" i="21"/>
  <c r="K96" i="21"/>
  <c r="L95" i="21"/>
  <c r="K95" i="21"/>
  <c r="L94" i="21"/>
  <c r="K94" i="21"/>
  <c r="L93" i="21"/>
  <c r="K93" i="21"/>
  <c r="L92" i="21"/>
  <c r="K92" i="21"/>
  <c r="L91" i="21"/>
  <c r="K91" i="21"/>
  <c r="L90" i="21"/>
  <c r="K90" i="21"/>
  <c r="L89" i="21"/>
  <c r="K89" i="21"/>
  <c r="L88" i="21"/>
  <c r="K88" i="21"/>
  <c r="L87" i="21"/>
  <c r="K87" i="21"/>
  <c r="L86" i="21"/>
  <c r="K86" i="21"/>
  <c r="L85" i="21"/>
  <c r="K85" i="21"/>
  <c r="L84" i="21"/>
  <c r="K84" i="21"/>
  <c r="L83" i="21"/>
  <c r="K83" i="21"/>
  <c r="L82" i="21"/>
  <c r="K82" i="21"/>
  <c r="L81" i="21"/>
  <c r="K81" i="21"/>
  <c r="L80" i="21"/>
  <c r="K80" i="21"/>
  <c r="I79" i="21"/>
  <c r="J96" i="21" s="1"/>
  <c r="G79" i="21"/>
  <c r="H96" i="21" s="1"/>
  <c r="L21" i="21"/>
  <c r="K21" i="21"/>
  <c r="L20" i="21"/>
  <c r="K20" i="21"/>
  <c r="L19" i="21"/>
  <c r="K19" i="21"/>
  <c r="L18" i="21"/>
  <c r="K18" i="21"/>
  <c r="L17" i="21"/>
  <c r="K17" i="21"/>
  <c r="L16" i="21"/>
  <c r="K16" i="21"/>
  <c r="L15" i="21"/>
  <c r="K15" i="21"/>
  <c r="L14" i="21"/>
  <c r="K14" i="21"/>
  <c r="I13" i="21"/>
  <c r="I22" i="21" s="1"/>
  <c r="L22" i="21" s="1"/>
  <c r="G13" i="21"/>
  <c r="H20" i="21" s="1"/>
  <c r="J132" i="20"/>
  <c r="I132" i="20"/>
  <c r="C108" i="20" s="1"/>
  <c r="J131" i="20"/>
  <c r="I131" i="20"/>
  <c r="J130" i="20"/>
  <c r="I130" i="20"/>
  <c r="J129" i="20"/>
  <c r="I129" i="20"/>
  <c r="J128" i="20"/>
  <c r="I128" i="20"/>
  <c r="J127" i="20"/>
  <c r="I127" i="20"/>
  <c r="J126" i="20"/>
  <c r="I126" i="20"/>
  <c r="J125" i="20"/>
  <c r="I125" i="20"/>
  <c r="J124" i="20"/>
  <c r="I124" i="20"/>
  <c r="J123" i="20"/>
  <c r="I123" i="20"/>
  <c r="J122" i="20"/>
  <c r="I122" i="20"/>
  <c r="J121" i="20"/>
  <c r="I121" i="20"/>
  <c r="J120" i="20"/>
  <c r="I120" i="20"/>
  <c r="J119" i="20"/>
  <c r="I119" i="20"/>
  <c r="J118" i="20"/>
  <c r="I118" i="20"/>
  <c r="J117" i="20"/>
  <c r="I117" i="20"/>
  <c r="J116" i="20"/>
  <c r="I116" i="20"/>
  <c r="J115" i="20"/>
  <c r="I115" i="20"/>
  <c r="J114" i="20"/>
  <c r="I114" i="20"/>
  <c r="L101" i="20"/>
  <c r="K101" i="20"/>
  <c r="J101" i="20"/>
  <c r="H101" i="20"/>
  <c r="L100" i="20"/>
  <c r="K100" i="20"/>
  <c r="J100" i="20"/>
  <c r="H100" i="20"/>
  <c r="L99" i="20"/>
  <c r="K99" i="20"/>
  <c r="J99" i="20"/>
  <c r="H99" i="20"/>
  <c r="L98" i="20"/>
  <c r="K98" i="20"/>
  <c r="J98" i="20"/>
  <c r="H98" i="20"/>
  <c r="L97" i="20"/>
  <c r="K97" i="20"/>
  <c r="L96" i="20"/>
  <c r="K96" i="20"/>
  <c r="L95" i="20"/>
  <c r="K95" i="20"/>
  <c r="L94" i="20"/>
  <c r="K94" i="20"/>
  <c r="L93" i="20"/>
  <c r="K93" i="20"/>
  <c r="L92" i="20"/>
  <c r="K92" i="20"/>
  <c r="L91" i="20"/>
  <c r="K91" i="20"/>
  <c r="L90" i="20"/>
  <c r="K90" i="20"/>
  <c r="L89" i="20"/>
  <c r="K89" i="20"/>
  <c r="L88" i="20"/>
  <c r="K88" i="20"/>
  <c r="L87" i="20"/>
  <c r="K87" i="20"/>
  <c r="L86" i="20"/>
  <c r="K86" i="20"/>
  <c r="L85" i="20"/>
  <c r="K85" i="20"/>
  <c r="L84" i="20"/>
  <c r="K84" i="20"/>
  <c r="L83" i="20"/>
  <c r="K83" i="20"/>
  <c r="L82" i="20"/>
  <c r="K82" i="20"/>
  <c r="L81" i="20"/>
  <c r="K81" i="20"/>
  <c r="L80" i="20"/>
  <c r="K80" i="20"/>
  <c r="I79" i="20"/>
  <c r="J96" i="20" s="1"/>
  <c r="G79" i="20"/>
  <c r="H96" i="20" s="1"/>
  <c r="L21" i="20"/>
  <c r="K21" i="20"/>
  <c r="L20" i="20"/>
  <c r="K20" i="20"/>
  <c r="L19" i="20"/>
  <c r="K19" i="20"/>
  <c r="L18" i="20"/>
  <c r="K18" i="20"/>
  <c r="L17" i="20"/>
  <c r="K17" i="20"/>
  <c r="L16" i="20"/>
  <c r="K16" i="20"/>
  <c r="L15" i="20"/>
  <c r="K15" i="20"/>
  <c r="L14" i="20"/>
  <c r="K14" i="20"/>
  <c r="I13" i="20"/>
  <c r="K13" i="20" s="1"/>
  <c r="G13" i="20"/>
  <c r="H20" i="20" s="1"/>
  <c r="J132" i="19"/>
  <c r="I132" i="19"/>
  <c r="C108" i="19" s="1"/>
  <c r="J131" i="19"/>
  <c r="I131" i="19"/>
  <c r="J130" i="19"/>
  <c r="I130" i="19"/>
  <c r="J129" i="19"/>
  <c r="I129" i="19"/>
  <c r="J128" i="19"/>
  <c r="I128" i="19"/>
  <c r="J127" i="19"/>
  <c r="I127" i="19"/>
  <c r="J126" i="19"/>
  <c r="I126" i="19"/>
  <c r="J125" i="19"/>
  <c r="I125" i="19"/>
  <c r="J124" i="19"/>
  <c r="I124" i="19"/>
  <c r="J123" i="19"/>
  <c r="I123" i="19"/>
  <c r="J122" i="19"/>
  <c r="I122" i="19"/>
  <c r="J121" i="19"/>
  <c r="I121" i="19"/>
  <c r="J120" i="19"/>
  <c r="I120" i="19"/>
  <c r="J119" i="19"/>
  <c r="I119" i="19"/>
  <c r="J118" i="19"/>
  <c r="I118" i="19"/>
  <c r="J117" i="19"/>
  <c r="I117" i="19"/>
  <c r="J116" i="19"/>
  <c r="I116" i="19"/>
  <c r="J115" i="19"/>
  <c r="I115" i="19"/>
  <c r="J114" i="19"/>
  <c r="I114" i="19"/>
  <c r="L101" i="19"/>
  <c r="K101" i="19"/>
  <c r="J101" i="19"/>
  <c r="H101" i="19"/>
  <c r="L100" i="19"/>
  <c r="K100" i="19"/>
  <c r="J100" i="19"/>
  <c r="H100" i="19"/>
  <c r="L99" i="19"/>
  <c r="K99" i="19"/>
  <c r="J99" i="19"/>
  <c r="H99" i="19"/>
  <c r="L98" i="19"/>
  <c r="K98" i="19"/>
  <c r="J98" i="19"/>
  <c r="H98" i="19"/>
  <c r="L97" i="19"/>
  <c r="K97" i="19"/>
  <c r="L96" i="19"/>
  <c r="K96" i="19"/>
  <c r="L95" i="19"/>
  <c r="K95" i="19"/>
  <c r="L94" i="19"/>
  <c r="K94" i="19"/>
  <c r="L93" i="19"/>
  <c r="K93" i="19"/>
  <c r="L92" i="19"/>
  <c r="K92" i="19"/>
  <c r="L91" i="19"/>
  <c r="K91" i="19"/>
  <c r="L90" i="19"/>
  <c r="K90" i="19"/>
  <c r="L89" i="19"/>
  <c r="K89" i="19"/>
  <c r="L88" i="19"/>
  <c r="K88" i="19"/>
  <c r="L87" i="19"/>
  <c r="K87" i="19"/>
  <c r="L86" i="19"/>
  <c r="K86" i="19"/>
  <c r="L85" i="19"/>
  <c r="K85" i="19"/>
  <c r="L84" i="19"/>
  <c r="K84" i="19"/>
  <c r="L83" i="19"/>
  <c r="K83" i="19"/>
  <c r="L82" i="19"/>
  <c r="K82" i="19"/>
  <c r="L81" i="19"/>
  <c r="K81" i="19"/>
  <c r="L80" i="19"/>
  <c r="K80" i="19"/>
  <c r="I79" i="19"/>
  <c r="J96" i="19" s="1"/>
  <c r="G79" i="19"/>
  <c r="H96" i="19" s="1"/>
  <c r="G22" i="19"/>
  <c r="L21" i="19"/>
  <c r="K21" i="19"/>
  <c r="L20" i="19"/>
  <c r="K20" i="19"/>
  <c r="L19" i="19"/>
  <c r="K19" i="19"/>
  <c r="L18" i="19"/>
  <c r="K18" i="19"/>
  <c r="L17" i="19"/>
  <c r="K17" i="19"/>
  <c r="L16" i="19"/>
  <c r="K16" i="19"/>
  <c r="L15" i="19"/>
  <c r="K15" i="19"/>
  <c r="L14" i="19"/>
  <c r="K14" i="19"/>
  <c r="I13" i="19"/>
  <c r="I22" i="19" s="1"/>
  <c r="L22" i="19" s="1"/>
  <c r="G13" i="19"/>
  <c r="H20" i="19" s="1"/>
  <c r="L79" i="28" l="1"/>
  <c r="G102" i="28"/>
  <c r="K79" i="28"/>
  <c r="K79" i="27"/>
  <c r="L79" i="27"/>
  <c r="G102" i="27"/>
  <c r="K79" i="21"/>
  <c r="L79" i="21"/>
  <c r="G102" i="21"/>
  <c r="J16" i="21"/>
  <c r="G22" i="21"/>
  <c r="K22" i="21" s="1"/>
  <c r="I102" i="20"/>
  <c r="L79" i="20"/>
  <c r="G102" i="20"/>
  <c r="L102" i="20" s="1"/>
  <c r="K79" i="20"/>
  <c r="L79" i="19"/>
  <c r="G102" i="19"/>
  <c r="K79" i="19"/>
  <c r="J14" i="28"/>
  <c r="J16" i="28"/>
  <c r="J17" i="28"/>
  <c r="J19" i="28"/>
  <c r="J20" i="28"/>
  <c r="K13" i="28"/>
  <c r="I102" i="28"/>
  <c r="L102" i="28" s="1"/>
  <c r="J15" i="28"/>
  <c r="J18" i="28"/>
  <c r="L13" i="28"/>
  <c r="C7" i="28" s="1"/>
  <c r="H80" i="28"/>
  <c r="H81" i="28"/>
  <c r="H82" i="28"/>
  <c r="H83" i="28"/>
  <c r="H84" i="28"/>
  <c r="H85" i="28"/>
  <c r="H86" i="28"/>
  <c r="H87" i="28"/>
  <c r="H88" i="28"/>
  <c r="H89" i="28"/>
  <c r="H90" i="28"/>
  <c r="H91" i="28"/>
  <c r="H92" i="28"/>
  <c r="H93" i="28"/>
  <c r="H94" i="28"/>
  <c r="H95" i="28"/>
  <c r="K102" i="28"/>
  <c r="H14" i="28"/>
  <c r="H15" i="28"/>
  <c r="H16" i="28"/>
  <c r="H17" i="28"/>
  <c r="H18" i="28"/>
  <c r="H19" i="28"/>
  <c r="J80" i="28"/>
  <c r="J81" i="28"/>
  <c r="J82" i="28"/>
  <c r="J83" i="28"/>
  <c r="J84" i="28"/>
  <c r="J85" i="28"/>
  <c r="J86" i="28"/>
  <c r="J87" i="28"/>
  <c r="J88" i="28"/>
  <c r="J89" i="28"/>
  <c r="J90" i="28"/>
  <c r="J91" i="28"/>
  <c r="J92" i="28"/>
  <c r="J93" i="28"/>
  <c r="J94" i="28"/>
  <c r="J95" i="28"/>
  <c r="K22" i="27"/>
  <c r="L102" i="27"/>
  <c r="J14" i="27"/>
  <c r="J16" i="27"/>
  <c r="J17" i="27"/>
  <c r="J19" i="27"/>
  <c r="J20" i="27"/>
  <c r="K13" i="27"/>
  <c r="I102" i="27"/>
  <c r="J15" i="27"/>
  <c r="J18" i="27"/>
  <c r="L13" i="27"/>
  <c r="C7" i="27" s="1"/>
  <c r="H80" i="27"/>
  <c r="H81" i="27"/>
  <c r="H82" i="27"/>
  <c r="H83" i="27"/>
  <c r="C73" i="27" s="1"/>
  <c r="H84" i="27"/>
  <c r="H85" i="27"/>
  <c r="H86" i="27"/>
  <c r="H87" i="27"/>
  <c r="H88" i="27"/>
  <c r="H89" i="27"/>
  <c r="H90" i="27"/>
  <c r="H91" i="27"/>
  <c r="H92" i="27"/>
  <c r="H93" i="27"/>
  <c r="H94" i="27"/>
  <c r="H95" i="27"/>
  <c r="K102" i="27"/>
  <c r="H14" i="27"/>
  <c r="H15" i="27"/>
  <c r="H16" i="27"/>
  <c r="H17" i="27"/>
  <c r="H18" i="27"/>
  <c r="H19" i="27"/>
  <c r="J80" i="27"/>
  <c r="J81" i="27"/>
  <c r="J82" i="27"/>
  <c r="J83" i="27"/>
  <c r="J84" i="27"/>
  <c r="J85" i="27"/>
  <c r="J86" i="27"/>
  <c r="J87" i="27"/>
  <c r="J88" i="27"/>
  <c r="J89" i="27"/>
  <c r="J90" i="27"/>
  <c r="J91" i="27"/>
  <c r="J92" i="27"/>
  <c r="J93" i="27"/>
  <c r="J94" i="27"/>
  <c r="J95" i="27"/>
  <c r="K13" i="21"/>
  <c r="I102" i="21"/>
  <c r="L102" i="21" s="1"/>
  <c r="J14" i="21"/>
  <c r="J15" i="21"/>
  <c r="J17" i="21"/>
  <c r="J18" i="21"/>
  <c r="J19" i="21"/>
  <c r="J20" i="21"/>
  <c r="L13" i="21"/>
  <c r="C7" i="21" s="1"/>
  <c r="H80" i="21"/>
  <c r="H81" i="21"/>
  <c r="H82" i="21"/>
  <c r="H83" i="21"/>
  <c r="H84" i="21"/>
  <c r="H85" i="21"/>
  <c r="H86" i="21"/>
  <c r="H87" i="21"/>
  <c r="H88" i="21"/>
  <c r="H89" i="21"/>
  <c r="H90" i="21"/>
  <c r="H91" i="21"/>
  <c r="H92" i="21"/>
  <c r="H93" i="21"/>
  <c r="H94" i="21"/>
  <c r="H95" i="21"/>
  <c r="K102" i="21"/>
  <c r="H14" i="21"/>
  <c r="H15" i="21"/>
  <c r="H16" i="21"/>
  <c r="H17" i="21"/>
  <c r="H18" i="21"/>
  <c r="H19" i="21"/>
  <c r="J80" i="21"/>
  <c r="J81" i="21"/>
  <c r="J82" i="21"/>
  <c r="J83" i="21"/>
  <c r="J84" i="21"/>
  <c r="J85" i="21"/>
  <c r="J86" i="21"/>
  <c r="J87" i="21"/>
  <c r="J88" i="21"/>
  <c r="J89" i="21"/>
  <c r="J90" i="21"/>
  <c r="J91" i="21"/>
  <c r="J92" i="21"/>
  <c r="J93" i="21"/>
  <c r="J94" i="21"/>
  <c r="J95" i="21"/>
  <c r="K22" i="20"/>
  <c r="J14" i="20"/>
  <c r="J15" i="20"/>
  <c r="J16" i="20"/>
  <c r="J17" i="20"/>
  <c r="J18" i="20"/>
  <c r="J19" i="20"/>
  <c r="J20" i="20"/>
  <c r="L13" i="20"/>
  <c r="C7" i="20" s="1"/>
  <c r="L22" i="20"/>
  <c r="H80" i="20"/>
  <c r="H81" i="20"/>
  <c r="H82" i="20"/>
  <c r="H83" i="20"/>
  <c r="H84" i="20"/>
  <c r="H85" i="20"/>
  <c r="H86" i="20"/>
  <c r="H87" i="20"/>
  <c r="H88" i="20"/>
  <c r="H89" i="20"/>
  <c r="H90" i="20"/>
  <c r="H91" i="20"/>
  <c r="H92" i="20"/>
  <c r="H93" i="20"/>
  <c r="H94" i="20"/>
  <c r="H95" i="20"/>
  <c r="K102" i="20"/>
  <c r="H14" i="20"/>
  <c r="H15" i="20"/>
  <c r="H16" i="20"/>
  <c r="H17" i="20"/>
  <c r="H18" i="20"/>
  <c r="H19" i="20"/>
  <c r="J80" i="20"/>
  <c r="J81" i="20"/>
  <c r="J82" i="20"/>
  <c r="J83" i="20"/>
  <c r="J84" i="20"/>
  <c r="J85" i="20"/>
  <c r="J86" i="20"/>
  <c r="J87" i="20"/>
  <c r="J88" i="20"/>
  <c r="J89" i="20"/>
  <c r="J90" i="20"/>
  <c r="J91" i="20"/>
  <c r="J92" i="20"/>
  <c r="J93" i="20"/>
  <c r="J94" i="20"/>
  <c r="J95" i="20"/>
  <c r="K22" i="19"/>
  <c r="K13" i="19"/>
  <c r="I102" i="19"/>
  <c r="L102" i="19" s="1"/>
  <c r="J14" i="19"/>
  <c r="J15" i="19"/>
  <c r="J16" i="19"/>
  <c r="J17" i="19"/>
  <c r="J18" i="19"/>
  <c r="J19" i="19"/>
  <c r="J20" i="19"/>
  <c r="L13" i="19"/>
  <c r="C7" i="19" s="1"/>
  <c r="H80" i="19"/>
  <c r="H81" i="19"/>
  <c r="H82" i="19"/>
  <c r="H83" i="19"/>
  <c r="C73" i="19" s="1"/>
  <c r="H84" i="19"/>
  <c r="H85" i="19"/>
  <c r="H86" i="19"/>
  <c r="H87" i="19"/>
  <c r="H88" i="19"/>
  <c r="H89" i="19"/>
  <c r="H90" i="19"/>
  <c r="H91" i="19"/>
  <c r="H92" i="19"/>
  <c r="H93" i="19"/>
  <c r="H94" i="19"/>
  <c r="H95" i="19"/>
  <c r="H14" i="19"/>
  <c r="H15" i="19"/>
  <c r="H16" i="19"/>
  <c r="H17" i="19"/>
  <c r="H18" i="19"/>
  <c r="H19" i="19"/>
  <c r="J80" i="19"/>
  <c r="J81" i="19"/>
  <c r="J82" i="19"/>
  <c r="J83" i="19"/>
  <c r="J84" i="19"/>
  <c r="J85" i="19"/>
  <c r="J86" i="19"/>
  <c r="J87" i="19"/>
  <c r="J88" i="19"/>
  <c r="J89" i="19"/>
  <c r="J90" i="19"/>
  <c r="J91" i="19"/>
  <c r="J92" i="19"/>
  <c r="J93" i="19"/>
  <c r="J94" i="19"/>
  <c r="J95" i="19"/>
  <c r="M17" i="26"/>
  <c r="M18" i="26"/>
  <c r="M14" i="26"/>
  <c r="M13" i="26"/>
  <c r="I17" i="26"/>
  <c r="I18" i="26"/>
  <c r="I14" i="26"/>
  <c r="G17" i="26"/>
  <c r="G18" i="26"/>
  <c r="G14" i="26"/>
  <c r="K132" i="28"/>
  <c r="C73" i="21" l="1"/>
  <c r="C73" i="28"/>
  <c r="K132" i="21"/>
  <c r="K132" i="27"/>
  <c r="C73" i="20"/>
  <c r="K132" i="19"/>
  <c r="K132" i="20"/>
  <c r="K102" i="19"/>
  <c r="M137" i="26" l="1"/>
  <c r="M136" i="26"/>
  <c r="M135" i="26"/>
  <c r="M134" i="26"/>
  <c r="M145" i="26" l="1"/>
  <c r="K137" i="26" l="1"/>
  <c r="M15" i="26"/>
  <c r="I15" i="26" l="1"/>
  <c r="G15" i="26"/>
  <c r="K15" i="26" l="1"/>
  <c r="L15" i="26"/>
  <c r="L14" i="26"/>
  <c r="K14" i="26"/>
  <c r="H101" i="18" l="1"/>
  <c r="J4" i="27" l="1"/>
  <c r="B4" i="27"/>
  <c r="J3" i="27"/>
  <c r="B3" i="27"/>
  <c r="K136" i="26" l="1"/>
  <c r="K135" i="26"/>
  <c r="K134" i="26"/>
  <c r="K133" i="26"/>
  <c r="H150" i="26"/>
  <c r="H149" i="26"/>
  <c r="H148" i="26"/>
  <c r="H146" i="26"/>
  <c r="H145" i="26"/>
  <c r="H144" i="26"/>
  <c r="H143" i="26"/>
  <c r="H142" i="26"/>
  <c r="H141" i="26"/>
  <c r="H140" i="26"/>
  <c r="H139" i="26"/>
  <c r="H138" i="26"/>
  <c r="H137" i="26"/>
  <c r="H136" i="26"/>
  <c r="H134" i="26"/>
  <c r="H147" i="26"/>
  <c r="H135" i="26"/>
  <c r="H151" i="26" l="1"/>
  <c r="K132" i="18"/>
  <c r="G134" i="26"/>
  <c r="G137" i="26"/>
  <c r="G141" i="26"/>
  <c r="G145" i="26"/>
  <c r="G149" i="26"/>
  <c r="H133" i="26"/>
  <c r="G135" i="26"/>
  <c r="G139" i="26"/>
  <c r="G143" i="26"/>
  <c r="G147" i="26"/>
  <c r="G138" i="26"/>
  <c r="G142" i="26"/>
  <c r="G146" i="26"/>
  <c r="G150" i="26"/>
  <c r="G133" i="26"/>
  <c r="G151" i="26"/>
  <c r="G136" i="26"/>
  <c r="G140" i="26"/>
  <c r="G144" i="26"/>
  <c r="G148" i="26"/>
  <c r="C126" i="26" l="1"/>
  <c r="L73" i="26" l="1"/>
  <c r="L68" i="26"/>
  <c r="L67" i="26"/>
  <c r="L62" i="26"/>
  <c r="J74" i="26"/>
  <c r="J73" i="26"/>
  <c r="H74" i="26"/>
  <c r="J32" i="26"/>
  <c r="K37" i="26" s="1"/>
  <c r="H32" i="26"/>
  <c r="M39" i="26"/>
  <c r="L39" i="26"/>
  <c r="M38" i="26"/>
  <c r="L38" i="26"/>
  <c r="M37" i="26"/>
  <c r="L37" i="26"/>
  <c r="M36" i="26"/>
  <c r="L36" i="26"/>
  <c r="M35" i="26"/>
  <c r="L35" i="26"/>
  <c r="M34" i="26"/>
  <c r="L34" i="26"/>
  <c r="M33" i="26"/>
  <c r="L33" i="26"/>
  <c r="K17" i="26" l="1"/>
  <c r="I39" i="26"/>
  <c r="K53" i="26"/>
  <c r="L57" i="26"/>
  <c r="L61" i="26"/>
  <c r="K65" i="26"/>
  <c r="L69" i="26"/>
  <c r="H73" i="26"/>
  <c r="J72" i="26"/>
  <c r="J71" i="26"/>
  <c r="L54" i="26"/>
  <c r="L58" i="26"/>
  <c r="K62" i="26"/>
  <c r="L66" i="26"/>
  <c r="H72" i="26"/>
  <c r="L74" i="26"/>
  <c r="L60" i="26"/>
  <c r="L59" i="26"/>
  <c r="L64" i="26"/>
  <c r="K70" i="26"/>
  <c r="K58" i="26"/>
  <c r="K74" i="26"/>
  <c r="L72" i="26"/>
  <c r="L53" i="26"/>
  <c r="K54" i="26"/>
  <c r="K69" i="26"/>
  <c r="I52" i="26"/>
  <c r="J63" i="26" s="1"/>
  <c r="K61" i="26"/>
  <c r="K66" i="26"/>
  <c r="L70" i="26"/>
  <c r="H71" i="26"/>
  <c r="L65" i="26"/>
  <c r="K57" i="26"/>
  <c r="L56" i="26"/>
  <c r="L71" i="26"/>
  <c r="L55" i="26"/>
  <c r="K71" i="26"/>
  <c r="K73" i="26"/>
  <c r="G52" i="26"/>
  <c r="L63" i="26"/>
  <c r="K72" i="26"/>
  <c r="K55" i="26"/>
  <c r="K59" i="26"/>
  <c r="K63" i="26"/>
  <c r="K67" i="26"/>
  <c r="K56" i="26"/>
  <c r="K60" i="26"/>
  <c r="K68" i="26"/>
  <c r="K64" i="26"/>
  <c r="K35" i="26"/>
  <c r="K39" i="26"/>
  <c r="I33" i="26"/>
  <c r="K33" i="26"/>
  <c r="I34" i="26"/>
  <c r="I38" i="26"/>
  <c r="I36" i="26"/>
  <c r="L32" i="26"/>
  <c r="K36" i="26"/>
  <c r="I37" i="26"/>
  <c r="K34" i="26"/>
  <c r="K38" i="26"/>
  <c r="I35" i="26"/>
  <c r="M32" i="26"/>
  <c r="C25" i="26" s="1"/>
  <c r="J4" i="21"/>
  <c r="B4" i="21"/>
  <c r="J3" i="21"/>
  <c r="B3" i="21"/>
  <c r="J4" i="20"/>
  <c r="B4" i="20"/>
  <c r="J3" i="20"/>
  <c r="B3" i="20"/>
  <c r="J4" i="19"/>
  <c r="B4" i="19"/>
  <c r="J3" i="19"/>
  <c r="B3" i="19"/>
  <c r="J4" i="18"/>
  <c r="J115" i="18"/>
  <c r="J116" i="18"/>
  <c r="J117" i="18"/>
  <c r="J118" i="18"/>
  <c r="J119" i="18"/>
  <c r="J120" i="18"/>
  <c r="J121" i="18"/>
  <c r="J122" i="18"/>
  <c r="J123" i="18"/>
  <c r="J124" i="18"/>
  <c r="J125" i="18"/>
  <c r="J126" i="18"/>
  <c r="J127" i="18"/>
  <c r="J128" i="18"/>
  <c r="J129" i="18"/>
  <c r="J130" i="18"/>
  <c r="J131" i="18"/>
  <c r="J132" i="18"/>
  <c r="J114" i="18"/>
  <c r="I115" i="18"/>
  <c r="I116" i="18"/>
  <c r="I117" i="18"/>
  <c r="I118" i="18"/>
  <c r="I119" i="18"/>
  <c r="I120" i="18"/>
  <c r="I121" i="18"/>
  <c r="I122" i="18"/>
  <c r="I123" i="18"/>
  <c r="I124" i="18"/>
  <c r="I125" i="18"/>
  <c r="I126" i="18"/>
  <c r="I127" i="18"/>
  <c r="I128" i="18"/>
  <c r="I129" i="18"/>
  <c r="I130" i="18"/>
  <c r="I131" i="18"/>
  <c r="I132" i="18"/>
  <c r="I114" i="18"/>
  <c r="C108" i="18" l="1"/>
  <c r="J59" i="26"/>
  <c r="J57" i="26"/>
  <c r="J64" i="26"/>
  <c r="J69" i="26"/>
  <c r="J53" i="26"/>
  <c r="J60" i="26"/>
  <c r="J65" i="26"/>
  <c r="K52" i="26"/>
  <c r="J61" i="26"/>
  <c r="J68" i="26"/>
  <c r="J67" i="26"/>
  <c r="J55" i="26"/>
  <c r="I75" i="26"/>
  <c r="J66" i="26"/>
  <c r="J58" i="26"/>
  <c r="J62" i="26"/>
  <c r="J54" i="26"/>
  <c r="J56" i="26"/>
  <c r="L52" i="26"/>
  <c r="G75" i="26"/>
  <c r="H67" i="26"/>
  <c r="H63" i="26"/>
  <c r="H55" i="26"/>
  <c r="H66" i="26"/>
  <c r="H54" i="26"/>
  <c r="H69" i="26"/>
  <c r="H65" i="26"/>
  <c r="H61" i="26"/>
  <c r="H57" i="26"/>
  <c r="H68" i="26"/>
  <c r="H64" i="26"/>
  <c r="H60" i="26"/>
  <c r="H56" i="26"/>
  <c r="H59" i="26"/>
  <c r="H62" i="26"/>
  <c r="H58" i="26"/>
  <c r="H53" i="26"/>
  <c r="J3" i="18"/>
  <c r="B4" i="18"/>
  <c r="C46" i="26" l="1"/>
  <c r="L75" i="26"/>
  <c r="K75" i="26"/>
  <c r="L97" i="18"/>
  <c r="L101" i="18"/>
  <c r="L100" i="18"/>
  <c r="L99" i="18"/>
  <c r="L98" i="18"/>
  <c r="L96" i="18"/>
  <c r="L95" i="18"/>
  <c r="L94" i="18"/>
  <c r="L93" i="18"/>
  <c r="L92" i="18"/>
  <c r="L91" i="18"/>
  <c r="L90" i="18"/>
  <c r="L89" i="18"/>
  <c r="L88" i="18"/>
  <c r="L87" i="18"/>
  <c r="L86" i="18"/>
  <c r="L85" i="18"/>
  <c r="L84" i="18"/>
  <c r="L83" i="18"/>
  <c r="L82" i="18"/>
  <c r="L81" i="18"/>
  <c r="L80" i="18"/>
  <c r="K90" i="18"/>
  <c r="J101" i="18"/>
  <c r="J100" i="18"/>
  <c r="J99" i="18"/>
  <c r="J98" i="18"/>
  <c r="H100" i="18"/>
  <c r="H99" i="18"/>
  <c r="H98" i="18"/>
  <c r="I79" i="18"/>
  <c r="J93" i="18" s="1"/>
  <c r="G79" i="18"/>
  <c r="H93" i="18" s="1"/>
  <c r="K101" i="18"/>
  <c r="K100" i="18"/>
  <c r="K99" i="18"/>
  <c r="K98" i="18"/>
  <c r="K96" i="18"/>
  <c r="K95" i="18"/>
  <c r="K94" i="18"/>
  <c r="K93" i="18"/>
  <c r="K92" i="18"/>
  <c r="K91" i="18"/>
  <c r="K89" i="18"/>
  <c r="K88" i="18"/>
  <c r="K87" i="18"/>
  <c r="K86" i="18"/>
  <c r="K85" i="18"/>
  <c r="K84" i="18"/>
  <c r="K83" i="18"/>
  <c r="K82" i="18"/>
  <c r="K81" i="18"/>
  <c r="K80" i="18"/>
  <c r="B3" i="18"/>
  <c r="L21" i="18"/>
  <c r="L20" i="18"/>
  <c r="L19" i="18"/>
  <c r="L18" i="18"/>
  <c r="L17" i="18"/>
  <c r="L16" i="18"/>
  <c r="L15" i="18"/>
  <c r="L14" i="18"/>
  <c r="K21" i="18"/>
  <c r="I13" i="18"/>
  <c r="I13" i="26" s="1"/>
  <c r="G13" i="18"/>
  <c r="M133" i="26" l="1"/>
  <c r="G13" i="26"/>
  <c r="J18" i="18"/>
  <c r="H17" i="18"/>
  <c r="H84" i="18"/>
  <c r="J82" i="18"/>
  <c r="K79" i="18"/>
  <c r="H88" i="18"/>
  <c r="J86" i="18"/>
  <c r="J90" i="18"/>
  <c r="I102" i="18"/>
  <c r="H91" i="18"/>
  <c r="J94" i="18"/>
  <c r="H81" i="18"/>
  <c r="H85" i="18"/>
  <c r="H89" i="18"/>
  <c r="H94" i="18"/>
  <c r="H80" i="18"/>
  <c r="J83" i="18"/>
  <c r="J87" i="18"/>
  <c r="J91" i="18"/>
  <c r="J95" i="18"/>
  <c r="G102" i="18"/>
  <c r="H82" i="18"/>
  <c r="H86" i="18"/>
  <c r="H90" i="18"/>
  <c r="H95" i="18"/>
  <c r="J80" i="18"/>
  <c r="J84" i="18"/>
  <c r="J88" i="18"/>
  <c r="J92" i="18"/>
  <c r="J96" i="18"/>
  <c r="L79" i="18"/>
  <c r="H83" i="18"/>
  <c r="H87" i="18"/>
  <c r="H92" i="18"/>
  <c r="H96" i="18"/>
  <c r="J81" i="18"/>
  <c r="J85" i="18"/>
  <c r="J89" i="18"/>
  <c r="J16" i="18"/>
  <c r="K97" i="18"/>
  <c r="H15" i="18"/>
  <c r="G22" i="18"/>
  <c r="J19" i="18"/>
  <c r="H18" i="18"/>
  <c r="H19" i="18"/>
  <c r="J20" i="18"/>
  <c r="H14" i="18"/>
  <c r="J15" i="18"/>
  <c r="I22" i="18"/>
  <c r="H16" i="18"/>
  <c r="H20" i="18"/>
  <c r="J17" i="18"/>
  <c r="K13" i="18"/>
  <c r="L13" i="18"/>
  <c r="C7" i="18" s="1"/>
  <c r="J14" i="18"/>
  <c r="K13" i="26" l="1"/>
  <c r="L13" i="26"/>
  <c r="G19" i="26"/>
  <c r="H16" i="26" s="1"/>
  <c r="C73" i="18"/>
  <c r="L102" i="18"/>
  <c r="K22" i="18"/>
  <c r="K102" i="18"/>
  <c r="L22" i="18"/>
  <c r="K20" i="18" l="1"/>
  <c r="K19" i="18"/>
  <c r="K18" i="18"/>
  <c r="K17" i="18"/>
  <c r="K16" i="18"/>
  <c r="K15" i="18"/>
  <c r="K14" i="18"/>
  <c r="L17" i="26"/>
  <c r="K18" i="26"/>
  <c r="B4" i="26"/>
  <c r="J3" i="26"/>
  <c r="B3" i="26"/>
  <c r="J2" i="26"/>
  <c r="B2" i="26"/>
  <c r="L18" i="26" l="1"/>
  <c r="I19" i="26"/>
  <c r="J16" i="26" s="1"/>
  <c r="J15" i="26" l="1"/>
  <c r="J13" i="26"/>
  <c r="J17" i="26"/>
  <c r="J14" i="26"/>
  <c r="H13" i="26"/>
  <c r="H14" i="26"/>
  <c r="H15" i="26"/>
  <c r="H17" i="26"/>
  <c r="J18" i="26"/>
  <c r="K19" i="26"/>
  <c r="L19" i="26"/>
  <c r="H18" i="26"/>
  <c r="J19" i="26" l="1"/>
  <c r="H19" i="26"/>
  <c r="L135" i="26" l="1"/>
  <c r="L137" i="26"/>
  <c r="L134" i="26"/>
  <c r="L136" i="26"/>
  <c r="L133" i="26"/>
  <c r="M146" i="26"/>
  <c r="L139" i="26"/>
  <c r="N133" i="26"/>
  <c r="N139" i="26"/>
  <c r="N134" i="26"/>
  <c r="M150" i="26"/>
  <c r="M154" i="26"/>
  <c r="N135" i="26"/>
  <c r="N136" i="26"/>
  <c r="N137" i="26"/>
</calcChain>
</file>

<file path=xl/sharedStrings.xml><?xml version="1.0" encoding="utf-8"?>
<sst xmlns="http://schemas.openxmlformats.org/spreadsheetml/2006/main" count="825" uniqueCount="122">
  <si>
    <t>Índice</t>
  </si>
  <si>
    <t>Región</t>
  </si>
  <si>
    <t>1. Recaudación Tributos Internos por regiones</t>
  </si>
  <si>
    <t>Regiones</t>
  </si>
  <si>
    <t>Var. 2016/2015</t>
  </si>
  <si>
    <t>Millones de S/</t>
  </si>
  <si>
    <t>Part. %</t>
  </si>
  <si>
    <t>Var. %</t>
  </si>
  <si>
    <t>Macro Región</t>
  </si>
  <si>
    <t>2. Recaudación Tributos Internos - Principales tributos</t>
  </si>
  <si>
    <t>Tipo de Impuesto*</t>
  </si>
  <si>
    <t>Impuesto a la Renta</t>
  </si>
  <si>
    <t>Tercera Categoría</t>
  </si>
  <si>
    <t>Quinta Categoría</t>
  </si>
  <si>
    <t>Impuesto a la Producción y Consumo</t>
  </si>
  <si>
    <t>Impuesto General a las Ventas (IGV)</t>
  </si>
  <si>
    <t>Impuesto Selectivo al Consumo (ISC)</t>
  </si>
  <si>
    <t>Otros Ingresos</t>
  </si>
  <si>
    <t xml:space="preserve">*Principales cargas tributarias </t>
  </si>
  <si>
    <t>3. Recaudación Tributos Internos - Detalle de cargas Tributarias</t>
  </si>
  <si>
    <t>Tipo de Impuesto</t>
  </si>
  <si>
    <t xml:space="preserve">   Primera Categoría</t>
  </si>
  <si>
    <t xml:space="preserve">   Segunda Categoría</t>
  </si>
  <si>
    <t xml:space="preserve">   Tercera Categoría</t>
  </si>
  <si>
    <t xml:space="preserve">   Cuarta Categoría</t>
  </si>
  <si>
    <t xml:space="preserve">   Quinta Categoría</t>
  </si>
  <si>
    <t xml:space="preserve">   No domiciliados</t>
  </si>
  <si>
    <t xml:space="preserve">   Regularización</t>
  </si>
  <si>
    <t xml:space="preserve">   Régimen Especial del IR</t>
  </si>
  <si>
    <t xml:space="preserve">   Otras Rentas</t>
  </si>
  <si>
    <t>A la Producción y Consumo</t>
  </si>
  <si>
    <t xml:space="preserve">   Imp. General a las Ventas</t>
  </si>
  <si>
    <t xml:space="preserve">   Imp. Selectivo al Consumo</t>
  </si>
  <si>
    <t xml:space="preserve">   Imp. Solidaridad a la Niñez Desamp</t>
  </si>
  <si>
    <t xml:space="preserve">   Imp. Extraordinario de Prom. Turística</t>
  </si>
  <si>
    <t>Total Tributos Internos</t>
  </si>
  <si>
    <t>4. Ingresos Tributarios recaudados por la SUNAT, 2004-2016</t>
  </si>
  <si>
    <t>Años</t>
  </si>
  <si>
    <t>IR</t>
  </si>
  <si>
    <t>IGV</t>
  </si>
  <si>
    <t>ISC</t>
  </si>
  <si>
    <t>5. Recaudacion Tributaria y Contribuyentes al I Trimestre del 2016</t>
  </si>
  <si>
    <t>(Miles de contribuyentes)</t>
  </si>
  <si>
    <t>Contribuyentes</t>
  </si>
  <si>
    <t>Total Nacional (Miles)</t>
  </si>
  <si>
    <t>Part. Macro Región</t>
  </si>
  <si>
    <t>Recaudación de Tributos Internos  2017</t>
  </si>
  <si>
    <t>Tributos Internos</t>
  </si>
  <si>
    <t>Tributos Aduaneros</t>
  </si>
  <si>
    <t>Total Tributos Recaudados por Región</t>
  </si>
  <si>
    <t>Miles de S/</t>
  </si>
  <si>
    <t>1. Recaudación Tributos Internos (Soles)</t>
  </si>
  <si>
    <t>Tributos recaudados por Región - 2017</t>
  </si>
  <si>
    <t>Var%. 2017/2016</t>
  </si>
  <si>
    <t>Var%. Real</t>
  </si>
  <si>
    <t>2017/2016</t>
  </si>
  <si>
    <t>Fuente: SUNAT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</si>
  <si>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 xml:space="preserve">   Régimen Mype Tributario</t>
  </si>
  <si>
    <t xml:space="preserve">   A la Importación</t>
  </si>
  <si>
    <t xml:space="preserve">   Impuesto General a las Ventas</t>
  </si>
  <si>
    <t xml:space="preserve">   Impuesto Selectivo al Consumo</t>
  </si>
  <si>
    <t xml:space="preserve">   Otros      9/</t>
  </si>
  <si>
    <t>Total Tributos Aduaneros</t>
  </si>
  <si>
    <t>Total Tributos Recaudados en la Región</t>
  </si>
  <si>
    <t>Fuente: SUNAT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</si>
  <si>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IR Tercera Categoría</t>
  </si>
  <si>
    <t>IR Quinta Categoría</t>
  </si>
  <si>
    <t>Total Tributos recaudados</t>
  </si>
  <si>
    <t>Fuente: SUNAT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</si>
  <si>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(Miles de S/)</t>
  </si>
  <si>
    <t>Total tributos recaudados en la región, 2007-2017</t>
  </si>
  <si>
    <t>Variación porcentual de los tributos recaudados en la región,  2007-2017</t>
  </si>
  <si>
    <t>%</t>
  </si>
  <si>
    <t>2. Ingresos Tributarios recaudados por la SUNAT  2007-2017, en soles</t>
  </si>
  <si>
    <t>Var% real</t>
  </si>
  <si>
    <t>Año</t>
  </si>
  <si>
    <t>Nacional</t>
  </si>
  <si>
    <t>Número de comtribuyentes activos en la región, 1998 - 2017</t>
  </si>
  <si>
    <t>(Miles de contribuyetes)</t>
  </si>
  <si>
    <t>Var.%</t>
  </si>
  <si>
    <t>Particip.</t>
  </si>
  <si>
    <t>Fuente: SUNAT                                                                                               Elaboración: CIE-PERUCÁMARAS</t>
  </si>
  <si>
    <t>4. Número de contribuyentes activos por región</t>
  </si>
  <si>
    <t>Var. 2017/2016</t>
  </si>
  <si>
    <t>Macro</t>
  </si>
  <si>
    <t>Fuente: SUNAT                                                                                                                                                                                          Elaboración: CIE-PERUCÁMARAS</t>
  </si>
  <si>
    <t xml:space="preserve">Recaudación de Tributos Internos, principales cargas tributarias  2017  </t>
  </si>
  <si>
    <t>Fuente: SUNAT                                  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</si>
  <si>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Total tributos recaudados en la macro región, 2007-2017</t>
  </si>
  <si>
    <t>Variación porcentual de los tributos recaudados en la macro región,  2007-2017</t>
  </si>
  <si>
    <t>Fuente: SUNAT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</si>
  <si>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Número de comtribuyentes activos en la macro región, 1998 - 2017</t>
  </si>
  <si>
    <t>Fuente: SUNAT                                                                              Elaboración: CIE-PERUCÁMARAS</t>
  </si>
  <si>
    <t>Recauda. Mlls</t>
  </si>
  <si>
    <t>Part.%</t>
  </si>
  <si>
    <t>1. Contribuyentes activos respecto al total nacional</t>
  </si>
  <si>
    <t>3. Recaudación de Tributos Internos a nivel Regional (Sin Lima)</t>
  </si>
  <si>
    <t>Total Nacional (Millones)</t>
  </si>
  <si>
    <t xml:space="preserve">   Otros</t>
  </si>
  <si>
    <t>Var. % Real</t>
  </si>
  <si>
    <t>Total Regiones (Millones)</t>
  </si>
  <si>
    <t>Número de Contribuyentes y Participación, Dic- 2017</t>
  </si>
  <si>
    <t>2. Recaudación de Tributos Internos a nivel Nacional (Considerando Lima)</t>
  </si>
  <si>
    <t>Lima: 70,896 mil millones</t>
  </si>
  <si>
    <t>Sur</t>
  </si>
  <si>
    <t>Arequipa</t>
  </si>
  <si>
    <t>Cusco</t>
  </si>
  <si>
    <t>Madre de Dios</t>
  </si>
  <si>
    <t>Moquegua</t>
  </si>
  <si>
    <t>Puno</t>
  </si>
  <si>
    <t>Tacna</t>
  </si>
  <si>
    <t>Información ampliada del Reporte Regional de la Macro Región Sur - Edición N° 284</t>
  </si>
  <si>
    <t>Macro Región Sur: Recaudación de Tributos Internos  2017</t>
  </si>
  <si>
    <t>"Ingresos tributarios recaudados por la Sunat - 2017"</t>
  </si>
  <si>
    <t>Martes, 3 de abril de 2018</t>
  </si>
  <si>
    <t>Macro Región Sur: Ingresos tributarios recaudados por la Sunat - 2017</t>
  </si>
  <si>
    <t>Arequipa: Ingresos tributarios recaudados por la Sunat - 2017</t>
  </si>
  <si>
    <t>Cusco: Ingresos tributarios recaudados por la Sunat - 2017</t>
  </si>
  <si>
    <t>Madre de Dios: Ingresos tributarios recaudados por la Sunat - 2017</t>
  </si>
  <si>
    <t>Moquegua: Ingresos tributarios recaudados por la Sunat - 2017</t>
  </si>
  <si>
    <t>Puno: Ingresos tributarios recaudados por la Sunat - 2017</t>
  </si>
  <si>
    <t>Tacna: Ingresos tributarios recaudados por la Sunat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</si>
</sst>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%"/>
    <numFmt numFmtId="165" formatCode="#,##0.0"/>
    <numFmt numFmtId="166" formatCode="&quot;S/.&quot;\ #,##0.00_);\(&quot;S/.&quot;\ #,##0.00\)"/>
    <numFmt numFmtId="167" formatCode="_([$€-2]\ * #,##0.00_);_([$€-2]\ * \(#,##0.00\);_([$€-2]\ * &quot;-&quot;??_)"/>
    <numFmt numFmtId="168" formatCode="_(* #,##0.00_);_(* \(#,##0.00\);_(* &quot;-&quot;??_);_(@_)"/>
    <numFmt numFmtId="169" formatCode="_-* #,##0.00\ _€_-;\-* #,##0.00\ _€_-;_-* &quot;-&quot;??\ _€_-;_-@_-"/>
    <numFmt numFmtId="170" formatCode="_(* #,##0.0_);_(* \(#,##0.0\);_(* &quot;-&quot;??_);_(@_)"/>
    <numFmt numFmtId="171" formatCode="_(&quot;S/.&quot;\ * #,##0.00_);_(&quot;S/.&quot;\ * \(#,##0.00\);_(&quot;S/.&quot;\ * &quot;-&quot;??_);_(@_)"/>
    <numFmt numFmtId="172" formatCode="0.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5" tint="-0.249977111117893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8"/>
      <color theme="0" tint="-0.499984740745262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4"/>
      <name val="Book Antiqua"/>
      <family val="1"/>
    </font>
    <font>
      <b/>
      <sz val="16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/>
      <bottom style="double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/>
      <right style="thin">
        <color theme="0" tint="-0.249977111117893"/>
      </right>
      <top/>
      <bottom style="double">
        <color theme="0" tint="-0.249977111117893"/>
      </bottom>
      <diagonal/>
    </border>
  </borders>
  <cellStyleXfs count="3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9" fontId="4" fillId="0" borderId="0" applyFont="0" applyFill="0" applyBorder="0" applyAlignment="0" applyProtection="0"/>
  </cellStyleXfs>
  <cellXfs count="220">
    <xf numFmtId="0" fontId="0" fillId="0" borderId="0" xfId="0"/>
    <xf numFmtId="0" fontId="0" fillId="2" borderId="0" xfId="0" applyFill="1"/>
    <xf numFmtId="0" fontId="2" fillId="2" borderId="0" xfId="2" applyFill="1" applyAlignment="1">
      <alignment horizontal="right"/>
    </xf>
    <xf numFmtId="0" fontId="0" fillId="2" borderId="0" xfId="0" applyFill="1" applyAlignment="1">
      <alignment horizontal="center"/>
    </xf>
    <xf numFmtId="0" fontId="2" fillId="2" borderId="0" xfId="2" applyFill="1"/>
    <xf numFmtId="0" fontId="8" fillId="2" borderId="0" xfId="0" applyFont="1" applyFill="1"/>
    <xf numFmtId="0" fontId="8" fillId="2" borderId="0" xfId="0" applyFont="1" applyFill="1" applyBorder="1"/>
    <xf numFmtId="0" fontId="12" fillId="2" borderId="0" xfId="0" applyFont="1" applyFill="1" applyBorder="1"/>
    <xf numFmtId="0" fontId="0" fillId="2" borderId="4" xfId="0" applyFill="1" applyBorder="1" applyAlignment="1"/>
    <xf numFmtId="0" fontId="13" fillId="2" borderId="4" xfId="0" applyFont="1" applyFill="1" applyBorder="1" applyAlignment="1">
      <alignment vertical="center" wrapText="1"/>
    </xf>
    <xf numFmtId="0" fontId="0" fillId="2" borderId="0" xfId="0" applyFill="1" applyBorder="1"/>
    <xf numFmtId="0" fontId="0" fillId="2" borderId="4" xfId="0" applyFill="1" applyBorder="1"/>
    <xf numFmtId="0" fontId="0" fillId="2" borderId="0" xfId="0" applyFill="1" applyBorder="1" applyAlignment="1"/>
    <xf numFmtId="0" fontId="11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8" fillId="2" borderId="7" xfId="0" applyFont="1" applyFill="1" applyBorder="1" applyAlignment="1"/>
    <xf numFmtId="0" fontId="8" fillId="2" borderId="7" xfId="0" applyFont="1" applyFill="1" applyBorder="1"/>
    <xf numFmtId="0" fontId="8" fillId="2" borderId="10" xfId="0" applyFont="1" applyFill="1" applyBorder="1"/>
    <xf numFmtId="0" fontId="8" fillId="2" borderId="3" xfId="0" applyFont="1" applyFill="1" applyBorder="1"/>
    <xf numFmtId="0" fontId="17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3" fontId="9" fillId="2" borderId="0" xfId="0" applyNumberFormat="1" applyFont="1" applyFill="1" applyBorder="1"/>
    <xf numFmtId="3" fontId="8" fillId="2" borderId="0" xfId="0" applyNumberFormat="1" applyFont="1" applyFill="1" applyBorder="1"/>
    <xf numFmtId="3" fontId="8" fillId="2" borderId="7" xfId="0" applyNumberFormat="1" applyFont="1" applyFill="1" applyBorder="1" applyAlignment="1">
      <alignment horizontal="center"/>
    </xf>
    <xf numFmtId="3" fontId="8" fillId="2" borderId="7" xfId="0" applyNumberFormat="1" applyFont="1" applyFill="1" applyBorder="1"/>
    <xf numFmtId="0" fontId="17" fillId="2" borderId="7" xfId="25" applyFont="1" applyFill="1" applyBorder="1"/>
    <xf numFmtId="3" fontId="8" fillId="2" borderId="10" xfId="0" applyNumberFormat="1" applyFont="1" applyFill="1" applyBorder="1" applyAlignment="1">
      <alignment horizontal="center"/>
    </xf>
    <xf numFmtId="0" fontId="15" fillId="6" borderId="16" xfId="0" applyFont="1" applyFill="1" applyBorder="1" applyAlignment="1">
      <alignment horizontal="center" vertical="center" wrapText="1"/>
    </xf>
    <xf numFmtId="0" fontId="8" fillId="2" borderId="6" xfId="0" applyFont="1" applyFill="1" applyBorder="1"/>
    <xf numFmtId="0" fontId="8" fillId="2" borderId="2" xfId="0" applyFont="1" applyFill="1" applyBorder="1"/>
    <xf numFmtId="0" fontId="8" fillId="2" borderId="11" xfId="0" applyFont="1" applyFill="1" applyBorder="1"/>
    <xf numFmtId="0" fontId="16" fillId="2" borderId="2" xfId="0" applyFont="1" applyFill="1" applyBorder="1" applyAlignment="1">
      <alignment vertical="center" wrapText="1"/>
    </xf>
    <xf numFmtId="0" fontId="17" fillId="2" borderId="2" xfId="0" applyFont="1" applyFill="1" applyBorder="1" applyAlignment="1"/>
    <xf numFmtId="0" fontId="18" fillId="2" borderId="2" xfId="0" applyFont="1" applyFill="1" applyBorder="1" applyAlignment="1">
      <alignment vertical="center"/>
    </xf>
    <xf numFmtId="0" fontId="18" fillId="2" borderId="2" xfId="0" applyFont="1" applyFill="1" applyBorder="1" applyAlignment="1">
      <alignment horizontal="left" vertical="center"/>
    </xf>
    <xf numFmtId="164" fontId="17" fillId="2" borderId="0" xfId="1" applyNumberFormat="1" applyFont="1" applyFill="1" applyBorder="1"/>
    <xf numFmtId="0" fontId="14" fillId="6" borderId="14" xfId="0" applyFont="1" applyFill="1" applyBorder="1" applyAlignment="1">
      <alignment horizontal="center" vertical="center" wrapText="1"/>
    </xf>
    <xf numFmtId="0" fontId="2" fillId="0" borderId="0" xfId="2"/>
    <xf numFmtId="0" fontId="8" fillId="5" borderId="0" xfId="0" applyFont="1" applyFill="1" applyBorder="1" applyAlignment="1"/>
    <xf numFmtId="0" fontId="17" fillId="2" borderId="0" xfId="0" applyFont="1" applyFill="1" applyAlignment="1">
      <alignment horizontal="left"/>
    </xf>
    <xf numFmtId="0" fontId="17" fillId="2" borderId="0" xfId="0" applyFont="1" applyFill="1"/>
    <xf numFmtId="164" fontId="8" fillId="2" borderId="0" xfId="1" applyNumberFormat="1" applyFont="1" applyFill="1" applyBorder="1"/>
    <xf numFmtId="0" fontId="19" fillId="8" borderId="15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17" fillId="5" borderId="0" xfId="0" applyFont="1" applyFill="1" applyBorder="1"/>
    <xf numFmtId="0" fontId="19" fillId="8" borderId="8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horizontal="center" vertical="center" wrapText="1"/>
    </xf>
    <xf numFmtId="165" fontId="20" fillId="3" borderId="8" xfId="7" applyNumberFormat="1" applyFont="1" applyFill="1" applyBorder="1" applyAlignment="1">
      <alignment vertical="center"/>
    </xf>
    <xf numFmtId="165" fontId="20" fillId="2" borderId="8" xfId="0" applyNumberFormat="1" applyFont="1" applyFill="1" applyBorder="1"/>
    <xf numFmtId="165" fontId="20" fillId="2" borderId="8" xfId="7" applyNumberFormat="1" applyFont="1" applyFill="1" applyBorder="1" applyAlignment="1">
      <alignment vertical="center"/>
    </xf>
    <xf numFmtId="165" fontId="21" fillId="8" borderId="15" xfId="0" applyNumberFormat="1" applyFont="1" applyFill="1" applyBorder="1" applyAlignment="1">
      <alignment horizontal="center" vertical="center" wrapText="1"/>
    </xf>
    <xf numFmtId="165" fontId="21" fillId="7" borderId="8" xfId="0" applyNumberFormat="1" applyFont="1" applyFill="1" applyBorder="1" applyAlignment="1">
      <alignment horizontal="center" vertical="center" wrapText="1"/>
    </xf>
    <xf numFmtId="164" fontId="23" fillId="3" borderId="8" xfId="1" applyNumberFormat="1" applyFont="1" applyFill="1" applyBorder="1" applyAlignment="1">
      <alignment horizontal="center" vertical="center"/>
    </xf>
    <xf numFmtId="164" fontId="23" fillId="2" borderId="8" xfId="1" applyNumberFormat="1" applyFont="1" applyFill="1" applyBorder="1" applyAlignment="1">
      <alignment horizontal="center"/>
    </xf>
    <xf numFmtId="164" fontId="23" fillId="2" borderId="8" xfId="1" applyNumberFormat="1" applyFont="1" applyFill="1" applyBorder="1" applyAlignment="1">
      <alignment horizontal="center" vertical="center"/>
    </xf>
    <xf numFmtId="164" fontId="21" fillId="8" borderId="15" xfId="1" applyNumberFormat="1" applyFont="1" applyFill="1" applyBorder="1" applyAlignment="1">
      <alignment horizontal="center" vertical="center" wrapText="1"/>
    </xf>
    <xf numFmtId="165" fontId="20" fillId="3" borderId="8" xfId="1" applyNumberFormat="1" applyFont="1" applyFill="1" applyBorder="1" applyAlignment="1">
      <alignment vertical="center"/>
    </xf>
    <xf numFmtId="164" fontId="20" fillId="3" borderId="8" xfId="1" applyNumberFormat="1" applyFont="1" applyFill="1" applyBorder="1" applyAlignment="1">
      <alignment vertical="center"/>
    </xf>
    <xf numFmtId="164" fontId="20" fillId="2" borderId="8" xfId="1" applyNumberFormat="1" applyFont="1" applyFill="1" applyBorder="1"/>
    <xf numFmtId="165" fontId="20" fillId="2" borderId="8" xfId="1" applyNumberFormat="1" applyFont="1" applyFill="1" applyBorder="1" applyAlignment="1">
      <alignment vertical="center"/>
    </xf>
    <xf numFmtId="164" fontId="20" fillId="2" borderId="8" xfId="1" applyNumberFormat="1" applyFont="1" applyFill="1" applyBorder="1" applyAlignment="1">
      <alignment vertical="center"/>
    </xf>
    <xf numFmtId="164" fontId="21" fillId="8" borderId="8" xfId="1" applyNumberFormat="1" applyFont="1" applyFill="1" applyBorder="1" applyAlignment="1">
      <alignment horizontal="center" vertical="center" wrapText="1"/>
    </xf>
    <xf numFmtId="164" fontId="21" fillId="7" borderId="8" xfId="1" applyNumberFormat="1" applyFont="1" applyFill="1" applyBorder="1" applyAlignment="1">
      <alignment horizontal="center" vertical="center" wrapText="1"/>
    </xf>
    <xf numFmtId="164" fontId="21" fillId="8" borderId="8" xfId="0" applyNumberFormat="1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left"/>
    </xf>
    <xf numFmtId="0" fontId="25" fillId="5" borderId="0" xfId="0" applyFont="1" applyFill="1" applyBorder="1" applyAlignment="1">
      <alignment horizontal="left"/>
    </xf>
    <xf numFmtId="0" fontId="26" fillId="5" borderId="0" xfId="0" applyFont="1" applyFill="1" applyBorder="1" applyAlignment="1"/>
    <xf numFmtId="0" fontId="25" fillId="5" borderId="0" xfId="0" applyFont="1" applyFill="1" applyBorder="1"/>
    <xf numFmtId="0" fontId="27" fillId="2" borderId="1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center" vertical="center"/>
    </xf>
    <xf numFmtId="165" fontId="28" fillId="2" borderId="1" xfId="7" applyNumberFormat="1" applyFont="1" applyFill="1" applyBorder="1" applyAlignment="1">
      <alignment vertical="center"/>
    </xf>
    <xf numFmtId="164" fontId="28" fillId="2" borderId="1" xfId="1" applyNumberFormat="1" applyFont="1" applyFill="1" applyBorder="1" applyAlignment="1">
      <alignment vertical="center"/>
    </xf>
    <xf numFmtId="165" fontId="28" fillId="2" borderId="1" xfId="1" applyNumberFormat="1" applyFont="1" applyFill="1" applyBorder="1" applyAlignment="1">
      <alignment vertical="center"/>
    </xf>
    <xf numFmtId="0" fontId="26" fillId="2" borderId="0" xfId="0" applyFont="1" applyFill="1" applyBorder="1"/>
    <xf numFmtId="165" fontId="20" fillId="3" borderId="8" xfId="1" applyNumberFormat="1" applyFont="1" applyFill="1" applyBorder="1"/>
    <xf numFmtId="165" fontId="20" fillId="2" borderId="8" xfId="1" applyNumberFormat="1" applyFont="1" applyFill="1" applyBorder="1"/>
    <xf numFmtId="165" fontId="22" fillId="3" borderId="8" xfId="1" applyNumberFormat="1" applyFont="1" applyFill="1" applyBorder="1"/>
    <xf numFmtId="165" fontId="22" fillId="8" borderId="8" xfId="1" applyNumberFormat="1" applyFont="1" applyFill="1" applyBorder="1"/>
    <xf numFmtId="165" fontId="22" fillId="5" borderId="8" xfId="1" applyNumberFormat="1" applyFont="1" applyFill="1" applyBorder="1"/>
    <xf numFmtId="164" fontId="20" fillId="8" borderId="8" xfId="1" applyNumberFormat="1" applyFont="1" applyFill="1" applyBorder="1"/>
    <xf numFmtId="164" fontId="20" fillId="3" borderId="8" xfId="1" applyNumberFormat="1" applyFont="1" applyFill="1" applyBorder="1" applyAlignment="1">
      <alignment horizontal="center"/>
    </xf>
    <xf numFmtId="164" fontId="20" fillId="5" borderId="8" xfId="1" applyNumberFormat="1" applyFont="1" applyFill="1" applyBorder="1"/>
    <xf numFmtId="0" fontId="15" fillId="6" borderId="9" xfId="0" applyFont="1" applyFill="1" applyBorder="1" applyAlignment="1">
      <alignment horizontal="center" vertical="center" wrapText="1"/>
    </xf>
    <xf numFmtId="165" fontId="20" fillId="8" borderId="8" xfId="0" applyNumberFormat="1" applyFont="1" applyFill="1" applyBorder="1"/>
    <xf numFmtId="164" fontId="20" fillId="8" borderId="8" xfId="1" applyNumberFormat="1" applyFont="1" applyFill="1" applyBorder="1" applyAlignment="1">
      <alignment horizontal="center" vertical="center"/>
    </xf>
    <xf numFmtId="165" fontId="20" fillId="3" borderId="8" xfId="0" applyNumberFormat="1" applyFont="1" applyFill="1" applyBorder="1"/>
    <xf numFmtId="164" fontId="20" fillId="3" borderId="8" xfId="1" applyNumberFormat="1" applyFont="1" applyFill="1" applyBorder="1" applyAlignment="1">
      <alignment horizontal="center" vertical="center"/>
    </xf>
    <xf numFmtId="164" fontId="20" fillId="2" borderId="8" xfId="1" applyNumberFormat="1" applyFont="1" applyFill="1" applyBorder="1" applyAlignment="1">
      <alignment horizontal="center" vertical="center"/>
    </xf>
    <xf numFmtId="165" fontId="20" fillId="5" borderId="8" xfId="0" applyNumberFormat="1" applyFont="1" applyFill="1" applyBorder="1"/>
    <xf numFmtId="164" fontId="20" fillId="5" borderId="8" xfId="1" applyNumberFormat="1" applyFont="1" applyFill="1" applyBorder="1" applyAlignment="1">
      <alignment horizontal="center" vertical="center"/>
    </xf>
    <xf numFmtId="3" fontId="31" fillId="6" borderId="8" xfId="0" applyNumberFormat="1" applyFont="1" applyFill="1" applyBorder="1" applyAlignment="1">
      <alignment horizontal="center" vertical="center"/>
    </xf>
    <xf numFmtId="0" fontId="31" fillId="6" borderId="8" xfId="0" applyNumberFormat="1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left"/>
    </xf>
    <xf numFmtId="0" fontId="32" fillId="2" borderId="1" xfId="0" applyFont="1" applyFill="1" applyBorder="1"/>
    <xf numFmtId="0" fontId="20" fillId="2" borderId="7" xfId="0" applyFont="1" applyFill="1" applyBorder="1" applyAlignment="1">
      <alignment horizontal="left"/>
    </xf>
    <xf numFmtId="0" fontId="32" fillId="2" borderId="0" xfId="0" applyFont="1" applyFill="1" applyBorder="1" applyAlignment="1">
      <alignment horizontal="left"/>
    </xf>
    <xf numFmtId="0" fontId="32" fillId="2" borderId="0" xfId="0" applyFont="1" applyFill="1" applyBorder="1"/>
    <xf numFmtId="0" fontId="32" fillId="2" borderId="7" xfId="0" applyFont="1" applyFill="1" applyBorder="1"/>
    <xf numFmtId="165" fontId="20" fillId="4" borderId="8" xfId="0" applyNumberFormat="1" applyFont="1" applyFill="1" applyBorder="1"/>
    <xf numFmtId="0" fontId="20" fillId="4" borderId="8" xfId="0" applyFont="1" applyFill="1" applyBorder="1" applyAlignment="1"/>
    <xf numFmtId="0" fontId="20" fillId="0" borderId="8" xfId="0" applyFont="1" applyBorder="1" applyAlignment="1"/>
    <xf numFmtId="0" fontId="20" fillId="4" borderId="8" xfId="0" applyNumberFormat="1" applyFont="1" applyFill="1" applyBorder="1" applyAlignment="1">
      <alignment horizontal="left"/>
    </xf>
    <xf numFmtId="0" fontId="20" fillId="3" borderId="8" xfId="0" applyNumberFormat="1" applyFont="1" applyFill="1" applyBorder="1" applyAlignment="1">
      <alignment horizontal="left"/>
    </xf>
    <xf numFmtId="164" fontId="20" fillId="4" borderId="8" xfId="1" applyNumberFormat="1" applyFont="1" applyFill="1" applyBorder="1"/>
    <xf numFmtId="164" fontId="20" fillId="3" borderId="8" xfId="1" applyNumberFormat="1" applyFont="1" applyFill="1" applyBorder="1"/>
    <xf numFmtId="0" fontId="21" fillId="8" borderId="15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/>
    <xf numFmtId="3" fontId="32" fillId="2" borderId="7" xfId="0" applyNumberFormat="1" applyFont="1" applyFill="1" applyBorder="1"/>
    <xf numFmtId="0" fontId="32" fillId="2" borderId="2" xfId="0" applyFont="1" applyFill="1" applyBorder="1"/>
    <xf numFmtId="0" fontId="32" fillId="2" borderId="0" xfId="0" applyFont="1" applyFill="1"/>
    <xf numFmtId="0" fontId="32" fillId="2" borderId="3" xfId="0" applyFont="1" applyFill="1" applyBorder="1"/>
    <xf numFmtId="3" fontId="32" fillId="2" borderId="7" xfId="0" applyNumberFormat="1" applyFont="1" applyFill="1" applyBorder="1" applyAlignment="1">
      <alignment horizontal="center"/>
    </xf>
    <xf numFmtId="0" fontId="32" fillId="5" borderId="0" xfId="0" applyFont="1" applyFill="1" applyBorder="1"/>
    <xf numFmtId="0" fontId="32" fillId="5" borderId="3" xfId="0" applyFont="1" applyFill="1" applyBorder="1"/>
    <xf numFmtId="0" fontId="33" fillId="5" borderId="0" xfId="0" applyFont="1" applyFill="1" applyBorder="1" applyAlignment="1">
      <alignment horizontal="left" vertical="top"/>
    </xf>
    <xf numFmtId="0" fontId="33" fillId="5" borderId="0" xfId="0" applyFont="1" applyFill="1" applyBorder="1" applyAlignment="1">
      <alignment vertical="top"/>
    </xf>
    <xf numFmtId="0" fontId="33" fillId="5" borderId="0" xfId="0" applyFont="1" applyFill="1" applyBorder="1" applyAlignment="1">
      <alignment horizontal="left"/>
    </xf>
    <xf numFmtId="0" fontId="34" fillId="5" borderId="0" xfId="0" applyFont="1" applyFill="1" applyBorder="1" applyAlignment="1"/>
    <xf numFmtId="0" fontId="34" fillId="5" borderId="0" xfId="0" applyFont="1" applyFill="1" applyBorder="1"/>
    <xf numFmtId="0" fontId="33" fillId="5" borderId="3" xfId="0" applyFont="1" applyFill="1" applyBorder="1" applyAlignment="1">
      <alignment horizontal="left" vertical="top"/>
    </xf>
    <xf numFmtId="0" fontId="33" fillId="5" borderId="3" xfId="0" applyFont="1" applyFill="1" applyBorder="1" applyAlignment="1">
      <alignment vertical="top"/>
    </xf>
    <xf numFmtId="0" fontId="34" fillId="5" borderId="3" xfId="0" applyFont="1" applyFill="1" applyBorder="1"/>
    <xf numFmtId="0" fontId="14" fillId="6" borderId="14" xfId="0" applyFont="1" applyFill="1" applyBorder="1" applyAlignment="1">
      <alignment horizontal="center" vertical="center" wrapText="1"/>
    </xf>
    <xf numFmtId="0" fontId="20" fillId="2" borderId="8" xfId="1" applyNumberFormat="1" applyFont="1" applyFill="1" applyBorder="1" applyAlignment="1">
      <alignment horizontal="center"/>
    </xf>
    <xf numFmtId="164" fontId="32" fillId="2" borderId="0" xfId="1" applyNumberFormat="1" applyFont="1" applyFill="1" applyBorder="1"/>
    <xf numFmtId="0" fontId="32" fillId="2" borderId="6" xfId="0" applyFont="1" applyFill="1" applyBorder="1"/>
    <xf numFmtId="0" fontId="32" fillId="2" borderId="0" xfId="0" applyFont="1" applyFill="1" applyBorder="1" applyAlignment="1"/>
    <xf numFmtId="0" fontId="20" fillId="2" borderId="0" xfId="0" applyFont="1" applyFill="1" applyBorder="1" applyAlignment="1">
      <alignment horizontal="left"/>
    </xf>
    <xf numFmtId="0" fontId="20" fillId="2" borderId="8" xfId="0" applyFont="1" applyFill="1" applyBorder="1" applyAlignment="1">
      <alignment horizontal="left"/>
    </xf>
    <xf numFmtId="0" fontId="36" fillId="5" borderId="8" xfId="0" applyFont="1" applyFill="1" applyBorder="1" applyAlignment="1">
      <alignment horizontal="center"/>
    </xf>
    <xf numFmtId="164" fontId="20" fillId="5" borderId="8" xfId="0" applyNumberFormat="1" applyFont="1" applyFill="1" applyBorder="1"/>
    <xf numFmtId="165" fontId="20" fillId="5" borderId="8" xfId="1" applyNumberFormat="1" applyFont="1" applyFill="1" applyBorder="1" applyAlignment="1">
      <alignment vertical="center"/>
    </xf>
    <xf numFmtId="164" fontId="20" fillId="5" borderId="8" xfId="1" applyNumberFormat="1" applyFont="1" applyFill="1" applyBorder="1" applyAlignment="1">
      <alignment vertical="center"/>
    </xf>
    <xf numFmtId="0" fontId="30" fillId="2" borderId="0" xfId="0" applyFont="1" applyFill="1" applyBorder="1" applyAlignment="1">
      <alignment vertical="center"/>
    </xf>
    <xf numFmtId="0" fontId="20" fillId="2" borderId="10" xfId="0" applyFont="1" applyFill="1" applyBorder="1" applyAlignment="1">
      <alignment horizontal="left"/>
    </xf>
    <xf numFmtId="0" fontId="20" fillId="2" borderId="3" xfId="0" applyFont="1" applyFill="1" applyBorder="1" applyAlignment="1">
      <alignment horizontal="left"/>
    </xf>
    <xf numFmtId="0" fontId="20" fillId="2" borderId="3" xfId="0" applyFont="1" applyFill="1" applyBorder="1"/>
    <xf numFmtId="0" fontId="32" fillId="2" borderId="11" xfId="0" applyFont="1" applyFill="1" applyBorder="1"/>
    <xf numFmtId="0" fontId="32" fillId="2" borderId="0" xfId="0" applyFont="1" applyFill="1" applyBorder="1" applyAlignment="1">
      <alignment horizontal="center"/>
    </xf>
    <xf numFmtId="0" fontId="31" fillId="6" borderId="8" xfId="0" applyFont="1" applyFill="1" applyBorder="1" applyAlignment="1">
      <alignment horizontal="center" vertical="center"/>
    </xf>
    <xf numFmtId="0" fontId="37" fillId="6" borderId="8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vertical="center"/>
    </xf>
    <xf numFmtId="0" fontId="30" fillId="2" borderId="1" xfId="0" applyFont="1" applyFill="1" applyBorder="1" applyAlignment="1">
      <alignment vertical="center"/>
    </xf>
    <xf numFmtId="164" fontId="20" fillId="2" borderId="0" xfId="1" applyNumberFormat="1" applyFont="1" applyFill="1" applyBorder="1"/>
    <xf numFmtId="0" fontId="20" fillId="4" borderId="8" xfId="0" applyFont="1" applyFill="1" applyBorder="1" applyAlignment="1">
      <alignment horizontal="left"/>
    </xf>
    <xf numFmtId="0" fontId="20" fillId="2" borderId="8" xfId="0" applyFont="1" applyFill="1" applyBorder="1"/>
    <xf numFmtId="0" fontId="20" fillId="2" borderId="14" xfId="0" applyFont="1" applyFill="1" applyBorder="1"/>
    <xf numFmtId="3" fontId="20" fillId="2" borderId="8" xfId="0" applyNumberFormat="1" applyFont="1" applyFill="1" applyBorder="1"/>
    <xf numFmtId="0" fontId="35" fillId="2" borderId="0" xfId="0" applyFont="1" applyFill="1"/>
    <xf numFmtId="165" fontId="35" fillId="2" borderId="0" xfId="0" applyNumberFormat="1" applyFont="1" applyFill="1"/>
    <xf numFmtId="164" fontId="35" fillId="2" borderId="0" xfId="1" applyNumberFormat="1" applyFont="1" applyFill="1"/>
    <xf numFmtId="0" fontId="14" fillId="6" borderId="14" xfId="0" applyFont="1" applyFill="1" applyBorder="1" applyAlignment="1">
      <alignment horizontal="center" vertical="center" wrapText="1"/>
    </xf>
    <xf numFmtId="0" fontId="38" fillId="2" borderId="0" xfId="0" applyFont="1" applyFill="1"/>
    <xf numFmtId="165" fontId="39" fillId="2" borderId="8" xfId="1" applyNumberFormat="1" applyFont="1" applyFill="1" applyBorder="1"/>
    <xf numFmtId="0" fontId="37" fillId="2" borderId="0" xfId="0" applyFont="1" applyFill="1"/>
    <xf numFmtId="172" fontId="37" fillId="2" borderId="0" xfId="0" applyNumberFormat="1" applyFont="1" applyFill="1"/>
    <xf numFmtId="164" fontId="37" fillId="2" borderId="0" xfId="1" applyNumberFormat="1" applyFont="1" applyFill="1"/>
    <xf numFmtId="172" fontId="35" fillId="2" borderId="0" xfId="0" applyNumberFormat="1" applyFont="1" applyFill="1"/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22" fillId="5" borderId="8" xfId="0" applyFont="1" applyFill="1" applyBorder="1" applyAlignment="1">
      <alignment horizontal="left" vertical="center"/>
    </xf>
    <xf numFmtId="0" fontId="30" fillId="2" borderId="1" xfId="0" applyFont="1" applyFill="1" applyBorder="1" applyAlignment="1">
      <alignment horizontal="left" vertical="center"/>
    </xf>
    <xf numFmtId="3" fontId="31" fillId="6" borderId="12" xfId="0" applyNumberFormat="1" applyFont="1" applyFill="1" applyBorder="1" applyAlignment="1">
      <alignment horizontal="center" vertical="center"/>
    </xf>
    <xf numFmtId="3" fontId="31" fillId="6" borderId="14" xfId="0" applyNumberFormat="1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left"/>
    </xf>
    <xf numFmtId="0" fontId="20" fillId="4" borderId="6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 vertical="center"/>
    </xf>
    <xf numFmtId="0" fontId="20" fillId="2" borderId="8" xfId="0" applyFont="1" applyFill="1" applyBorder="1" applyAlignment="1">
      <alignment horizontal="left" vertical="center"/>
    </xf>
    <xf numFmtId="0" fontId="22" fillId="8" borderId="8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8" xfId="0" applyNumberFormat="1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31" fillId="6" borderId="2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22" fillId="8" borderId="10" xfId="0" applyFont="1" applyFill="1" applyBorder="1" applyAlignment="1">
      <alignment horizontal="left" vertical="center" wrapText="1"/>
    </xf>
    <xf numFmtId="0" fontId="22" fillId="8" borderId="3" xfId="0" applyFont="1" applyFill="1" applyBorder="1" applyAlignment="1">
      <alignment horizontal="left" vertical="center" wrapText="1"/>
    </xf>
    <xf numFmtId="0" fontId="22" fillId="8" borderId="11" xfId="0" applyFont="1" applyFill="1" applyBorder="1" applyAlignment="1">
      <alignment horizontal="left" vertical="center" wrapText="1"/>
    </xf>
    <xf numFmtId="0" fontId="20" fillId="3" borderId="8" xfId="0" applyFont="1" applyFill="1" applyBorder="1" applyAlignment="1">
      <alignment horizontal="left" vertical="center" indent="1"/>
    </xf>
    <xf numFmtId="0" fontId="23" fillId="2" borderId="8" xfId="0" applyFont="1" applyFill="1" applyBorder="1" applyAlignment="1">
      <alignment horizontal="left" vertical="center" indent="2"/>
    </xf>
    <xf numFmtId="0" fontId="14" fillId="6" borderId="17" xfId="0" applyFont="1" applyFill="1" applyBorder="1" applyAlignment="1">
      <alignment horizontal="center" vertical="center" wrapText="1"/>
    </xf>
    <xf numFmtId="0" fontId="14" fillId="6" borderId="18" xfId="0" applyFont="1" applyFill="1" applyBorder="1" applyAlignment="1">
      <alignment horizontal="center" vertical="center" wrapText="1"/>
    </xf>
    <xf numFmtId="0" fontId="14" fillId="6" borderId="19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left" indent="1"/>
    </xf>
    <xf numFmtId="0" fontId="20" fillId="0" borderId="2" xfId="0" applyFont="1" applyBorder="1" applyAlignment="1">
      <alignment horizontal="left" indent="1"/>
    </xf>
    <xf numFmtId="0" fontId="20" fillId="0" borderId="7" xfId="0" applyFont="1" applyBorder="1" applyAlignment="1">
      <alignment horizontal="left" indent="3"/>
    </xf>
    <xf numFmtId="0" fontId="20" fillId="0" borderId="2" xfId="0" applyFont="1" applyBorder="1" applyAlignment="1">
      <alignment horizontal="left" indent="3"/>
    </xf>
    <xf numFmtId="0" fontId="20" fillId="4" borderId="10" xfId="0" applyNumberFormat="1" applyFont="1" applyFill="1" applyBorder="1" applyAlignment="1">
      <alignment horizontal="left"/>
    </xf>
    <xf numFmtId="0" fontId="20" fillId="4" borderId="11" xfId="0" applyNumberFormat="1" applyFont="1" applyFill="1" applyBorder="1" applyAlignment="1">
      <alignment horizontal="left"/>
    </xf>
    <xf numFmtId="0" fontId="20" fillId="3" borderId="10" xfId="0" applyNumberFormat="1" applyFont="1" applyFill="1" applyBorder="1" applyAlignment="1">
      <alignment horizontal="left"/>
    </xf>
    <xf numFmtId="0" fontId="20" fillId="3" borderId="11" xfId="0" applyNumberFormat="1" applyFont="1" applyFill="1" applyBorder="1" applyAlignment="1">
      <alignment horizontal="left"/>
    </xf>
    <xf numFmtId="0" fontId="22" fillId="2" borderId="0" xfId="0" applyFont="1" applyFill="1" applyBorder="1" applyAlignment="1">
      <alignment horizontal="center"/>
    </xf>
    <xf numFmtId="0" fontId="36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22" fillId="7" borderId="12" xfId="0" applyFont="1" applyFill="1" applyBorder="1" applyAlignment="1">
      <alignment horizontal="left" vertical="center" wrapText="1"/>
    </xf>
    <xf numFmtId="0" fontId="22" fillId="7" borderId="13" xfId="0" applyFont="1" applyFill="1" applyBorder="1" applyAlignment="1">
      <alignment horizontal="left" vertical="center" wrapText="1"/>
    </xf>
    <xf numFmtId="0" fontId="22" fillId="7" borderId="14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center" vertical="center"/>
    </xf>
    <xf numFmtId="0" fontId="22" fillId="8" borderId="12" xfId="0" applyFont="1" applyFill="1" applyBorder="1" applyAlignment="1">
      <alignment horizontal="left" vertical="center" wrapText="1"/>
    </xf>
    <xf numFmtId="0" fontId="22" fillId="8" borderId="13" xfId="0" applyFont="1" applyFill="1" applyBorder="1" applyAlignment="1">
      <alignment horizontal="left" vertical="center" wrapText="1"/>
    </xf>
    <xf numFmtId="0" fontId="22" fillId="8" borderId="14" xfId="0" applyFont="1" applyFill="1" applyBorder="1" applyAlignment="1">
      <alignment horizontal="left" vertical="center" wrapText="1"/>
    </xf>
    <xf numFmtId="0" fontId="40" fillId="5" borderId="0" xfId="0" applyFont="1" applyFill="1" applyBorder="1" applyAlignment="1">
      <alignment horizontal="center" vertical="center"/>
    </xf>
    <xf numFmtId="0" fontId="41" fillId="2" borderId="0" xfId="0" applyFont="1" applyFill="1" applyAlignment="1">
      <alignment horizontal="center" vertical="center"/>
    </xf>
  </cellXfs>
  <cellStyles count="30">
    <cellStyle name="Euro" xfId="4"/>
    <cellStyle name="Euro 2" xfId="5"/>
    <cellStyle name="Euro 2 2" xfId="6"/>
    <cellStyle name="Hipervínculo" xfId="2" builtinId="8"/>
    <cellStyle name="Millares 2" xfId="7"/>
    <cellStyle name="Millares 2 2" xfId="8"/>
    <cellStyle name="Millares 2 3" xfId="9"/>
    <cellStyle name="Millares 3" xfId="3"/>
    <cellStyle name="Millares 3 2" xfId="10"/>
    <cellStyle name="Millares 3 3" xfId="11"/>
    <cellStyle name="Millares 3 3 2" xfId="12"/>
    <cellStyle name="Millares 3_Créd x tipo y prov" xfId="13"/>
    <cellStyle name="Millares 4" xfId="14"/>
    <cellStyle name="Millares 5" xfId="15"/>
    <cellStyle name="Millares 6" xfId="16"/>
    <cellStyle name="Millares 7" xfId="17"/>
    <cellStyle name="Millares 8" xfId="18"/>
    <cellStyle name="Moneda 2" xfId="19"/>
    <cellStyle name="Moneda 2 2" xfId="20"/>
    <cellStyle name="Moneda 3" xfId="21"/>
    <cellStyle name="Moneda 3 2" xfId="22"/>
    <cellStyle name="Moneda 3_Créd x tipo y prov" xfId="23"/>
    <cellStyle name="Moneda 4" xfId="24"/>
    <cellStyle name="Normal" xfId="0" builtinId="0"/>
    <cellStyle name="Normal 2" xfId="25"/>
    <cellStyle name="Normal 3" xfId="26"/>
    <cellStyle name="Normal 4" xfId="27"/>
    <cellStyle name="Normal 5" xfId="28"/>
    <cellStyle name="Porcentaje" xfId="1" builtinId="5"/>
    <cellStyle name="Porcentual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PE" sz="1000"/>
              <a:t>Macro Región Sur: Recaudación de Tributos Internos</a:t>
            </a:r>
          </a:p>
          <a:p>
            <a:pPr>
              <a:defRPr sz="1000"/>
            </a:pPr>
            <a:r>
              <a:rPr lang="es-PE" sz="1000"/>
              <a:t>(Millones de S/)</a:t>
            </a:r>
          </a:p>
        </c:rich>
      </c:tx>
      <c:layout>
        <c:manualLayout>
          <c:xMode val="edge"/>
          <c:yMode val="edge"/>
          <c:x val="0.22959574074074074"/>
          <c:y val="2.6458333333333334E-2"/>
        </c:manualLayout>
      </c:layout>
      <c:overlay val="0"/>
    </c:title>
    <c:autoTitleDeleted val="0"/>
    <c:view3D>
      <c:rotX val="4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9016869599524198"/>
          <c:y val="0.40228168884608978"/>
          <c:w val="0.42445537908828962"/>
          <c:h val="0.51326443302067448"/>
        </c:manualLayout>
      </c:layout>
      <c:pie3DChart>
        <c:varyColors val="1"/>
        <c:ser>
          <c:idx val="0"/>
          <c:order val="0"/>
          <c:spPr>
            <a:ln>
              <a:solidFill>
                <a:schemeClr val="accent2">
                  <a:lumMod val="50000"/>
                </a:schemeClr>
              </a:solidFill>
            </a:ln>
          </c:spPr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chemeClr val="accent2"/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8.7649488649169993E-2"/>
                  <c:y val="-0.15836492403538158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0359586981455321"/>
                  <c:y val="-4.6478079405876283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5012263315421653"/>
                  <c:y val="1.4810896588204135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0.11591877158848703"/>
                  <c:y val="-7.1679058058322809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5603400641237973E-2"/>
                  <c:y val="-5.2274040769147885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0.19448245181925275"/>
                  <c:y val="-6.2170200228914854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1.318022397579742E-2"/>
                  <c:y val="-2.7746493747829219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0.10606786865763676"/>
                  <c:y val="-1.5847813535046721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Sur!$F$13:$F$18</c:f>
              <c:strCache>
                <c:ptCount val="6"/>
                <c:pt idx="0">
                  <c:v>Arequipa</c:v>
                </c:pt>
                <c:pt idx="1">
                  <c:v>Cusco</c:v>
                </c:pt>
                <c:pt idx="2">
                  <c:v>Puno</c:v>
                </c:pt>
                <c:pt idx="3">
                  <c:v>Tacna</c:v>
                </c:pt>
                <c:pt idx="4">
                  <c:v>Moquegua</c:v>
                </c:pt>
                <c:pt idx="5">
                  <c:v>Madre de Dios</c:v>
                </c:pt>
              </c:strCache>
            </c:strRef>
          </c:cat>
          <c:val>
            <c:numRef>
              <c:f>Sur!$G$13:$G$18</c:f>
              <c:numCache>
                <c:formatCode>#,##0.0</c:formatCode>
                <c:ptCount val="6"/>
                <c:pt idx="0">
                  <c:v>2618.0255493799996</c:v>
                </c:pt>
                <c:pt idx="1">
                  <c:v>850.93531710999969</c:v>
                </c:pt>
                <c:pt idx="2">
                  <c:v>303.00259587999994</c:v>
                </c:pt>
                <c:pt idx="3">
                  <c:v>211.33118645000005</c:v>
                </c:pt>
                <c:pt idx="4">
                  <c:v>93.95340625</c:v>
                </c:pt>
                <c:pt idx="5">
                  <c:v>79.260048609999998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Macro Región Sur: Principales Cargas de los Tributos Internos, 2017</a:t>
            </a:r>
          </a:p>
          <a:p>
            <a:pPr>
              <a:defRPr sz="1000"/>
            </a:pPr>
            <a:r>
              <a:rPr lang="en-US" sz="1000"/>
              <a:t> </a:t>
            </a:r>
            <a:r>
              <a:rPr lang="en-US" sz="1000" b="0"/>
              <a:t>( Millones de S/ )</a:t>
            </a:r>
          </a:p>
        </c:rich>
      </c:tx>
      <c:layout>
        <c:manualLayout>
          <c:xMode val="edge"/>
          <c:yMode val="edge"/>
          <c:x val="0.17886552839517669"/>
          <c:y val="3.0753539082571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418253069735873E-2"/>
          <c:y val="0.17662499764788528"/>
          <c:w val="0.90901053674381682"/>
          <c:h val="0.7439453082803497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Sur!$Q$31</c:f>
              <c:strCache>
                <c:ptCount val="1"/>
                <c:pt idx="0">
                  <c:v>IR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Sur!$R$30:$R$30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Sur!$R$31:$R$31</c:f>
              <c:numCache>
                <c:formatCode>#,##0.0</c:formatCode>
                <c:ptCount val="1"/>
                <c:pt idx="0">
                  <c:v>2151.7657285599998</c:v>
                </c:pt>
              </c:numCache>
            </c:numRef>
          </c:val>
        </c:ser>
        <c:ser>
          <c:idx val="1"/>
          <c:order val="1"/>
          <c:tx>
            <c:strRef>
              <c:f>Sur!$Q$32</c:f>
              <c:strCache>
                <c:ptCount val="1"/>
                <c:pt idx="0">
                  <c:v>IGV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Sur!$R$30:$R$30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Sur!$R$32:$R$32</c:f>
              <c:numCache>
                <c:formatCode>#,##0.0</c:formatCode>
                <c:ptCount val="1"/>
                <c:pt idx="0">
                  <c:v>1350.40993604</c:v>
                </c:pt>
              </c:numCache>
            </c:numRef>
          </c:val>
        </c:ser>
        <c:ser>
          <c:idx val="3"/>
          <c:order val="2"/>
          <c:tx>
            <c:strRef>
              <c:f>Sur!$Q$33</c:f>
              <c:strCache>
                <c:ptCount val="1"/>
                <c:pt idx="0">
                  <c:v>Otros Ingresos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Sur!$R$33</c:f>
              <c:numCache>
                <c:formatCode>#,##0.0</c:formatCode>
                <c:ptCount val="1"/>
                <c:pt idx="0">
                  <c:v>626.82104898000011</c:v>
                </c:pt>
              </c:numCache>
            </c:numRef>
          </c:val>
        </c:ser>
        <c:ser>
          <c:idx val="2"/>
          <c:order val="3"/>
          <c:tx>
            <c:strRef>
              <c:f>Sur!$Q$34</c:f>
              <c:strCache>
                <c:ptCount val="1"/>
                <c:pt idx="0">
                  <c:v>ISC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8801159602229639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Sur!$R$30:$R$30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Sur!$R$34:$R$34</c:f>
              <c:numCache>
                <c:formatCode>#,##0.0</c:formatCode>
                <c:ptCount val="1"/>
                <c:pt idx="0">
                  <c:v>27.379197099999999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6852736"/>
        <c:axId val="106854272"/>
      </c:barChart>
      <c:catAx>
        <c:axId val="106852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/>
            </a:pPr>
            <a:endParaRPr lang="es-PE"/>
          </a:p>
        </c:txPr>
        <c:crossAx val="106854272"/>
        <c:crosses val="autoZero"/>
        <c:auto val="1"/>
        <c:lblAlgn val="ctr"/>
        <c:lblOffset val="100"/>
        <c:noMultiLvlLbl val="0"/>
      </c:catAx>
      <c:valAx>
        <c:axId val="106854272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extTo"/>
        <c:crossAx val="106852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5550647625250311"/>
          <c:y val="0.23731826864843655"/>
          <c:w val="0.50740063576180583"/>
          <c:h val="7.9660375543861184E-2"/>
        </c:manualLayout>
      </c:layout>
      <c:overlay val="0"/>
      <c:txPr>
        <a:bodyPr/>
        <a:lstStyle/>
        <a:p>
          <a:pPr>
            <a:defRPr sz="75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Macro Región</a:t>
            </a:r>
            <a:r>
              <a:rPr lang="en-US" sz="1000" baseline="0"/>
              <a:t> Sur: </a:t>
            </a:r>
            <a:r>
              <a:rPr lang="en-US" sz="1000"/>
              <a:t>Composición de los Tributos Internos, 2017</a:t>
            </a:r>
          </a:p>
          <a:p>
            <a:pPr>
              <a:defRPr sz="1000"/>
            </a:pPr>
            <a:r>
              <a:rPr lang="en-US" sz="1000" b="0"/>
              <a:t>(Millones de S/)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7050459388894904"/>
          <c:y val="0.18408576388888889"/>
          <c:w val="0.70641777777777781"/>
          <c:h val="0.6896065972222221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Sur!$R$54:$R$63</c:f>
              <c:strCache>
                <c:ptCount val="10"/>
                <c:pt idx="0">
                  <c:v>   Tercera Categoría</c:v>
                </c:pt>
                <c:pt idx="1">
                  <c:v>   Regularización</c:v>
                </c:pt>
                <c:pt idx="2">
                  <c:v>   Quinta Categoría</c:v>
                </c:pt>
                <c:pt idx="3">
                  <c:v>   No domiciliados</c:v>
                </c:pt>
                <c:pt idx="4">
                  <c:v>   Régimen Mype Tributario</c:v>
                </c:pt>
                <c:pt idx="5">
                  <c:v>   Primera Categoría</c:v>
                </c:pt>
                <c:pt idx="6">
                  <c:v>   Segunda Categoría</c:v>
                </c:pt>
                <c:pt idx="7">
                  <c:v>   Régimen Especial del IR</c:v>
                </c:pt>
                <c:pt idx="8">
                  <c:v>   Cuarta Categoría</c:v>
                </c:pt>
                <c:pt idx="9">
                  <c:v>   Otras Rentas</c:v>
                </c:pt>
              </c:strCache>
            </c:strRef>
          </c:cat>
          <c:val>
            <c:numRef>
              <c:f>Sur!$S$54:$S$63</c:f>
              <c:numCache>
                <c:formatCode>General</c:formatCode>
                <c:ptCount val="10"/>
              </c:numCache>
            </c:numRef>
          </c:val>
        </c:ser>
        <c:ser>
          <c:idx val="1"/>
          <c:order val="1"/>
          <c:invertIfNegative val="0"/>
          <c:cat>
            <c:strRef>
              <c:f>Sur!$R$54:$R$63</c:f>
              <c:strCache>
                <c:ptCount val="10"/>
                <c:pt idx="0">
                  <c:v>   Tercera Categoría</c:v>
                </c:pt>
                <c:pt idx="1">
                  <c:v>   Regularización</c:v>
                </c:pt>
                <c:pt idx="2">
                  <c:v>   Quinta Categoría</c:v>
                </c:pt>
                <c:pt idx="3">
                  <c:v>   No domiciliados</c:v>
                </c:pt>
                <c:pt idx="4">
                  <c:v>   Régimen Mype Tributario</c:v>
                </c:pt>
                <c:pt idx="5">
                  <c:v>   Primera Categoría</c:v>
                </c:pt>
                <c:pt idx="6">
                  <c:v>   Segunda Categoría</c:v>
                </c:pt>
                <c:pt idx="7">
                  <c:v>   Régimen Especial del IR</c:v>
                </c:pt>
                <c:pt idx="8">
                  <c:v>   Cuarta Categoría</c:v>
                </c:pt>
                <c:pt idx="9">
                  <c:v>   Otras Rentas</c:v>
                </c:pt>
              </c:strCache>
            </c:strRef>
          </c:cat>
          <c:val>
            <c:numRef>
              <c:f>Sur!$T$54:$T$63</c:f>
              <c:numCache>
                <c:formatCode>General</c:formatCode>
                <c:ptCount val="10"/>
              </c:numCache>
            </c:numRef>
          </c:val>
        </c:ser>
        <c:ser>
          <c:idx val="2"/>
          <c:order val="2"/>
          <c:spPr>
            <a:ln>
              <a:solidFill>
                <a:schemeClr val="accent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Sur!$R$54:$R$63</c:f>
              <c:strCache>
                <c:ptCount val="10"/>
                <c:pt idx="0">
                  <c:v>   Tercera Categoría</c:v>
                </c:pt>
                <c:pt idx="1">
                  <c:v>   Regularización</c:v>
                </c:pt>
                <c:pt idx="2">
                  <c:v>   Quinta Categoría</c:v>
                </c:pt>
                <c:pt idx="3">
                  <c:v>   No domiciliados</c:v>
                </c:pt>
                <c:pt idx="4">
                  <c:v>   Régimen Mype Tributario</c:v>
                </c:pt>
                <c:pt idx="5">
                  <c:v>   Primera Categoría</c:v>
                </c:pt>
                <c:pt idx="6">
                  <c:v>   Segunda Categoría</c:v>
                </c:pt>
                <c:pt idx="7">
                  <c:v>   Régimen Especial del IR</c:v>
                </c:pt>
                <c:pt idx="8">
                  <c:v>   Cuarta Categoría</c:v>
                </c:pt>
                <c:pt idx="9">
                  <c:v>   Otras Rentas</c:v>
                </c:pt>
              </c:strCache>
            </c:strRef>
          </c:cat>
          <c:val>
            <c:numRef>
              <c:f>Sur!$U$54:$U$63</c:f>
              <c:numCache>
                <c:formatCode>#,##0.0</c:formatCode>
                <c:ptCount val="10"/>
                <c:pt idx="0">
                  <c:v>726.40627029999996</c:v>
                </c:pt>
                <c:pt idx="1">
                  <c:v>472.12264548000002</c:v>
                </c:pt>
                <c:pt idx="2">
                  <c:v>389.19735301999992</c:v>
                </c:pt>
                <c:pt idx="3">
                  <c:v>215.37005373000002</c:v>
                </c:pt>
                <c:pt idx="4">
                  <c:v>113.08509654999999</c:v>
                </c:pt>
                <c:pt idx="5">
                  <c:v>64.660053180000006</c:v>
                </c:pt>
                <c:pt idx="6">
                  <c:v>62.264677850000012</c:v>
                </c:pt>
                <c:pt idx="7">
                  <c:v>56.616976320000006</c:v>
                </c:pt>
                <c:pt idx="8">
                  <c:v>41.444573160000004</c:v>
                </c:pt>
                <c:pt idx="9">
                  <c:v>10.598028970000001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06874368"/>
        <c:axId val="106879616"/>
      </c:barChart>
      <c:catAx>
        <c:axId val="106874368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850">
                <a:latin typeface="Arial Narrow" panose="020B0606020202030204" pitchFamily="34" charset="0"/>
              </a:defRPr>
            </a:pPr>
            <a:endParaRPr lang="es-PE"/>
          </a:p>
        </c:txPr>
        <c:crossAx val="106879616"/>
        <c:crosses val="autoZero"/>
        <c:auto val="1"/>
        <c:lblAlgn val="ctr"/>
        <c:lblOffset val="100"/>
        <c:noMultiLvlLbl val="0"/>
      </c:catAx>
      <c:valAx>
        <c:axId val="10687961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06874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Recaudación tributaria en la macro región sur (2007 - 2017)</a:t>
            </a:r>
          </a:p>
          <a:p>
            <a:pPr>
              <a:defRPr sz="900"/>
            </a:pPr>
            <a:r>
              <a:rPr lang="en-US" sz="900" b="0"/>
              <a:t>(Millones</a:t>
            </a:r>
            <a:r>
              <a:rPr lang="en-US" sz="900" b="0" baseline="0"/>
              <a:t> de S/ y Var. % real</a:t>
            </a:r>
            <a:r>
              <a:rPr lang="en-US" sz="900" baseline="0"/>
              <a:t>)</a:t>
            </a:r>
            <a:endParaRPr lang="en-US" sz="9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615409087211816E-2"/>
          <c:y val="0.24739652777777779"/>
          <c:w val="0.82622504192528545"/>
          <c:h val="0.62890347222222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Sur!$S$81</c:f>
              <c:strCache>
                <c:ptCount val="1"/>
                <c:pt idx="0">
                  <c:v>Tributos Internos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2.3519947137529834E-3"/>
                  <c:y val="-1.7638888888888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Sur!$R$82:$R$92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Sur!$S$82:$S$92</c:f>
              <c:numCache>
                <c:formatCode>#,##0.0</c:formatCode>
                <c:ptCount val="11"/>
                <c:pt idx="0">
                  <c:v>2097.1638005300006</c:v>
                </c:pt>
                <c:pt idx="1">
                  <c:v>2805.3890428299987</c:v>
                </c:pt>
                <c:pt idx="2">
                  <c:v>2190.4010917699998</c:v>
                </c:pt>
                <c:pt idx="3">
                  <c:v>2852.99214863</c:v>
                </c:pt>
                <c:pt idx="4">
                  <c:v>3909.1391987799984</c:v>
                </c:pt>
                <c:pt idx="5">
                  <c:v>3730.8165859999995</c:v>
                </c:pt>
                <c:pt idx="6">
                  <c:v>3232.9087797100001</c:v>
                </c:pt>
                <c:pt idx="7">
                  <c:v>3703.5418158800007</c:v>
                </c:pt>
                <c:pt idx="8">
                  <c:v>3424.3422182100003</c:v>
                </c:pt>
                <c:pt idx="9">
                  <c:v>3521.9473975200003</c:v>
                </c:pt>
                <c:pt idx="10">
                  <c:v>4156.5081036799993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935808"/>
        <c:axId val="106937344"/>
      </c:barChart>
      <c:lineChart>
        <c:grouping val="standard"/>
        <c:varyColors val="0"/>
        <c:ser>
          <c:idx val="1"/>
          <c:order val="1"/>
          <c:tx>
            <c:strRef>
              <c:f>Sur!$T$81</c:f>
              <c:strCache>
                <c:ptCount val="1"/>
                <c:pt idx="0">
                  <c:v>Var. % Real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-4.1199724724020274E-2"/>
                  <c:y val="-7.6310069444444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888439890422974E-2"/>
                  <c:y val="4.2752083333333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6389444444444445E-2"/>
                  <c:y val="9.5669097222222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0501296296296299E-2"/>
                  <c:y val="-3.66225694444444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5828308567877457E-2"/>
                  <c:y val="4.2752083333333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6479438010308778E-2"/>
                  <c:y val="2.95232638888888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0501348970826377E-2"/>
                  <c:y val="-3.22128472222222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1781691689668212E-2"/>
                  <c:y val="3.8342708333333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2361819799184786E-2"/>
                  <c:y val="5.5981597222222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585032572348839E-2"/>
                  <c:y val="-5.42614583333333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 b="1">
                    <a:solidFill>
                      <a:srgbClr val="0070C0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Sur!$R$82:$R$92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Sur!$T$82:$T$92</c:f>
              <c:numCache>
                <c:formatCode>0.0%</c:formatCode>
                <c:ptCount val="11"/>
                <c:pt idx="0">
                  <c:v>0.14536057030320459</c:v>
                </c:pt>
                <c:pt idx="1">
                  <c:v>0.26450862785712137</c:v>
                </c:pt>
                <c:pt idx="2">
                  <c:v>-0.24149461752431056</c:v>
                </c:pt>
                <c:pt idx="3">
                  <c:v>0.28290159719824604</c:v>
                </c:pt>
                <c:pt idx="4">
                  <c:v>0.32552809592531751</c:v>
                </c:pt>
                <c:pt idx="5">
                  <c:v>-7.9275845465485717E-2</c:v>
                </c:pt>
                <c:pt idx="6">
                  <c:v>-0.15711550853852541</c:v>
                </c:pt>
                <c:pt idx="7">
                  <c:v>0.10957056908415863</c:v>
                </c:pt>
                <c:pt idx="8">
                  <c:v>-0.10707950687691126</c:v>
                </c:pt>
                <c:pt idx="9">
                  <c:v>-7.1605795623240764E-3</c:v>
                </c:pt>
                <c:pt idx="10">
                  <c:v>0.14799674672559515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948864"/>
        <c:axId val="106947328"/>
      </c:lineChart>
      <c:catAx>
        <c:axId val="10693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95000"/>
              </a:schemeClr>
            </a:solidFill>
          </a:ln>
        </c:spPr>
        <c:txPr>
          <a:bodyPr/>
          <a:lstStyle/>
          <a:p>
            <a:pPr>
              <a:defRPr sz="700">
                <a:latin typeface="Arial Narrow" panose="020B0606020202030204" pitchFamily="34" charset="0"/>
              </a:defRPr>
            </a:pPr>
            <a:endParaRPr lang="es-PE"/>
          </a:p>
        </c:txPr>
        <c:crossAx val="106937344"/>
        <c:crossesAt val="0"/>
        <c:auto val="1"/>
        <c:lblAlgn val="ctr"/>
        <c:lblOffset val="100"/>
        <c:noMultiLvlLbl val="0"/>
      </c:catAx>
      <c:valAx>
        <c:axId val="106937344"/>
        <c:scaling>
          <c:orientation val="minMax"/>
          <c:max val="4500"/>
          <c:min val="-1800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700">
                <a:solidFill>
                  <a:schemeClr val="bg1"/>
                </a:solidFill>
                <a:latin typeface="Arial Narrow" panose="020B0606020202030204" pitchFamily="34" charset="0"/>
              </a:defRPr>
            </a:pPr>
            <a:endParaRPr lang="es-PE"/>
          </a:p>
        </c:txPr>
        <c:crossAx val="106935808"/>
        <c:crosses val="autoZero"/>
        <c:crossBetween val="between"/>
      </c:valAx>
      <c:valAx>
        <c:axId val="106947328"/>
        <c:scaling>
          <c:orientation val="minMax"/>
          <c:max val="0.70000000000000007"/>
          <c:min val="-0.30000000000000004"/>
        </c:scaling>
        <c:delete val="0"/>
        <c:axPos val="r"/>
        <c:numFmt formatCode="0.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700">
                <a:solidFill>
                  <a:schemeClr val="bg1"/>
                </a:solidFill>
                <a:latin typeface="Arial Narrow" panose="020B0606020202030204" pitchFamily="34" charset="0"/>
              </a:defRPr>
            </a:pPr>
            <a:endParaRPr lang="es-PE"/>
          </a:p>
        </c:txPr>
        <c:crossAx val="106948864"/>
        <c:crosses val="max"/>
        <c:crossBetween val="between"/>
      </c:valAx>
      <c:catAx>
        <c:axId val="106948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6947328"/>
        <c:crossesAt val="0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6.8761851851851852E-2"/>
          <c:y val="0.142446875"/>
          <c:w val="0.20221296296296296"/>
          <c:h val="9.7573611111111111E-2"/>
        </c:manualLayout>
      </c:layout>
      <c:overlay val="0"/>
      <c:txPr>
        <a:bodyPr/>
        <a:lstStyle/>
        <a:p>
          <a:pPr>
            <a:defRPr sz="75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 sz="1000">
                <a:latin typeface="Arial Narrow" panose="020B0606020202030204" pitchFamily="34" charset="0"/>
              </a:rPr>
              <a:t>Macro Región Sur: Contribuyentes activos</a:t>
            </a:r>
            <a:r>
              <a:rPr lang="es-PE" sz="1000" baseline="0">
                <a:latin typeface="Arial Narrow" panose="020B0606020202030204" pitchFamily="34" charset="0"/>
              </a:rPr>
              <a:t> a diciembre 2017</a:t>
            </a:r>
          </a:p>
          <a:p>
            <a:pPr>
              <a:defRPr/>
            </a:pPr>
            <a:r>
              <a:rPr lang="es-PE" sz="1000" baseline="0">
                <a:latin typeface="Arial Narrow" panose="020B0606020202030204" pitchFamily="34" charset="0"/>
              </a:rPr>
              <a:t>(Miles de contribuyentes)</a:t>
            </a:r>
            <a:endParaRPr lang="es-PE" sz="1000">
              <a:latin typeface="Arial Narrow" panose="020B060602020203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3250790791109386"/>
          <c:y val="0.25211805555555555"/>
          <c:w val="0.31825941945366482"/>
          <c:h val="0.59718749999999987"/>
        </c:manualLayout>
      </c:layout>
      <c:pieChart>
        <c:varyColors val="1"/>
        <c:ser>
          <c:idx val="0"/>
          <c:order val="0"/>
          <c:tx>
            <c:strRef>
              <c:f>Sur!$K$132</c:f>
              <c:strCache>
                <c:ptCount val="1"/>
                <c:pt idx="0">
                  <c:v>Contribuyentes</c:v>
                </c:pt>
              </c:strCache>
            </c:strRef>
          </c:tx>
          <c:dLbls>
            <c:dLbl>
              <c:idx val="0"/>
              <c:layout>
                <c:manualLayout>
                  <c:x val="3.0415188672555625E-2"/>
                  <c:y val="-1.3992708333333333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3018925668691469"/>
                  <c:y val="-3.1876736111111109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4.9276056745346325E-2"/>
                  <c:y val="2.6870138888888888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9.1967444909754031E-2"/>
                  <c:y val="-9.341701388888897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5.2629025900436999E-2"/>
                  <c:y val="-2.8476041666666667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9700037936133624E-2"/>
                  <c:y val="3.5413194444444442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Sur!$J$133:$J$138</c:f>
              <c:strCache>
                <c:ptCount val="6"/>
                <c:pt idx="0">
                  <c:v>Arequipa</c:v>
                </c:pt>
                <c:pt idx="1">
                  <c:v>Cusco</c:v>
                </c:pt>
                <c:pt idx="2">
                  <c:v>Madre de Dios</c:v>
                </c:pt>
                <c:pt idx="3">
                  <c:v>Moquegua</c:v>
                </c:pt>
                <c:pt idx="4">
                  <c:v>Puno</c:v>
                </c:pt>
                <c:pt idx="5">
                  <c:v>Tacna</c:v>
                </c:pt>
              </c:strCache>
            </c:strRef>
          </c:cat>
          <c:val>
            <c:numRef>
              <c:f>Sur!$K$133:$K$138</c:f>
              <c:numCache>
                <c:formatCode>#,##0.0</c:formatCode>
                <c:ptCount val="6"/>
                <c:pt idx="0">
                  <c:v>473.63400000000001</c:v>
                </c:pt>
                <c:pt idx="1">
                  <c:v>389.27800000000002</c:v>
                </c:pt>
                <c:pt idx="2">
                  <c:v>44.258000000000003</c:v>
                </c:pt>
                <c:pt idx="3">
                  <c:v>75.742000000000004</c:v>
                </c:pt>
                <c:pt idx="4">
                  <c:v>238.58600000000001</c:v>
                </c:pt>
                <c:pt idx="5">
                  <c:v>137.96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161925</xdr:colOff>
      <xdr:row>6</xdr:row>
      <xdr:rowOff>137223</xdr:rowOff>
    </xdr:from>
    <xdr:to>
      <xdr:col>11</xdr:col>
      <xdr:colOff>533401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62075"/>
          <a:ext cx="3000376" cy="3038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14</xdr:col>
      <xdr:colOff>722779</xdr:colOff>
      <xdr:row>5</xdr:row>
      <xdr:rowOff>5043</xdr:rowOff>
    </xdr:from>
    <xdr:to>
      <xdr:col>15</xdr:col>
      <xdr:colOff>671232</xdr:colOff>
      <xdr:row>7</xdr:row>
      <xdr:rowOff>72278</xdr:rowOff>
    </xdr:to>
    <xdr:sp macro="" textlink="">
      <xdr:nvSpPr>
        <xdr:cNvPr id="10" name="9 Flecha derecha"/>
        <xdr:cNvSpPr/>
      </xdr:nvSpPr>
      <xdr:spPr>
        <a:xfrm>
          <a:off x="10914529" y="957543"/>
          <a:ext cx="672353" cy="4482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16</xdr:col>
      <xdr:colOff>224635</xdr:colOff>
      <xdr:row>6</xdr:row>
      <xdr:rowOff>18901</xdr:rowOff>
    </xdr:from>
    <xdr:to>
      <xdr:col>16383</xdr:col>
      <xdr:colOff>204910</xdr:colOff>
      <xdr:row>20</xdr:row>
      <xdr:rowOff>28575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206809</xdr:colOff>
      <xdr:row>24</xdr:row>
      <xdr:rowOff>99328</xdr:rowOff>
    </xdr:from>
    <xdr:to>
      <xdr:col>16383</xdr:col>
      <xdr:colOff>176277</xdr:colOff>
      <xdr:row>39</xdr:row>
      <xdr:rowOff>95020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227677</xdr:colOff>
      <xdr:row>51</xdr:row>
      <xdr:rowOff>18914</xdr:rowOff>
    </xdr:from>
    <xdr:to>
      <xdr:col>16383</xdr:col>
      <xdr:colOff>220504</xdr:colOff>
      <xdr:row>66</xdr:row>
      <xdr:rowOff>41414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210224</xdr:colOff>
      <xdr:row>79</xdr:row>
      <xdr:rowOff>54430</xdr:rowOff>
    </xdr:from>
    <xdr:to>
      <xdr:col>16383</xdr:col>
      <xdr:colOff>190499</xdr:colOff>
      <xdr:row>94</xdr:row>
      <xdr:rowOff>76930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233358</xdr:colOff>
      <xdr:row>126</xdr:row>
      <xdr:rowOff>131989</xdr:rowOff>
    </xdr:from>
    <xdr:to>
      <xdr:col>16383</xdr:col>
      <xdr:colOff>217715</xdr:colOff>
      <xdr:row>141</xdr:row>
      <xdr:rowOff>154489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0.00437</cdr:x>
      <cdr:y>0.91919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603" y="2647271"/>
          <a:ext cx="5376397" cy="2327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/>
            <a:t>Fuente: SUNAT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  <cdr:relSizeAnchor xmlns:cdr="http://schemas.openxmlformats.org/drawingml/2006/chartDrawing">
    <cdr:from>
      <cdr:x>0.74637</cdr:x>
      <cdr:y>0.27909</cdr:y>
    </cdr:from>
    <cdr:to>
      <cdr:x>0.97834</cdr:x>
      <cdr:y>0.43574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4032063" y="691811"/>
          <a:ext cx="1253147" cy="388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s-PE" sz="800" b="1">
              <a:solidFill>
                <a:schemeClr val="accent2">
                  <a:lumMod val="75000"/>
                </a:schemeClr>
              </a:solidFill>
              <a:latin typeface="Arial Narrow" panose="020B0606020202030204" pitchFamily="34" charset="0"/>
            </a:rPr>
            <a:t>Total Recaudado</a:t>
          </a:r>
          <a:r>
            <a:rPr lang="es-PE" sz="800" b="1" baseline="0">
              <a:solidFill>
                <a:schemeClr val="accent2">
                  <a:lumMod val="75000"/>
                </a:schemeClr>
              </a:solidFill>
              <a:latin typeface="Arial Narrow" panose="020B0606020202030204" pitchFamily="34" charset="0"/>
            </a:rPr>
            <a:t> 2017:</a:t>
          </a:r>
        </a:p>
        <a:p xmlns:a="http://schemas.openxmlformats.org/drawingml/2006/main">
          <a:pPr algn="ctr"/>
          <a:r>
            <a:rPr lang="es-PE" sz="800" b="1" baseline="0">
              <a:solidFill>
                <a:schemeClr val="accent2">
                  <a:lumMod val="75000"/>
                </a:schemeClr>
              </a:solidFill>
              <a:latin typeface="Arial Narrow" panose="020B0606020202030204" pitchFamily="34" charset="0"/>
            </a:rPr>
            <a:t> S/ 4,156.5 millones.</a:t>
          </a:r>
          <a:endParaRPr lang="es-PE" sz="800" b="1">
            <a:solidFill>
              <a:schemeClr val="accent2">
                <a:lumMod val="75000"/>
              </a:schemeClr>
            </a:solidFill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0.91919</cdr:y>
    </cdr:from>
    <cdr:to>
      <cdr:x>0.99563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47271"/>
          <a:ext cx="5376397" cy="2327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/>
            <a:t>Fuente: SUNAT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0.00437</cdr:x>
      <cdr:y>0.91919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603" y="2647271"/>
          <a:ext cx="5376397" cy="2327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/>
            <a:t>Fuente: SUNAT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0.00437</cdr:x>
      <cdr:y>0.91391</cdr:y>
    </cdr:from>
    <cdr:to>
      <cdr:x>1</cdr:x>
      <cdr:y>0.99472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603" y="2632075"/>
          <a:ext cx="5376397" cy="2327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/>
            <a:t>Fuente: SUNAT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0.0016</cdr:x>
      <cdr:y>0.91919</cdr:y>
    </cdr:from>
    <cdr:to>
      <cdr:x>0.99647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635" y="2647271"/>
          <a:ext cx="5376397" cy="2327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/>
            <a:t>Fuente: SUNAT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>
      <selection activeCell="B2" sqref="B2"/>
    </sheetView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159" t="s">
        <v>111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</row>
    <row r="4" spans="2:18" ht="19.5" customHeight="1" x14ac:dyDescent="0.25">
      <c r="B4" s="160" t="s">
        <v>113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2:18" ht="15" customHeight="1" x14ac:dyDescent="0.25">
      <c r="B5" s="161" t="s">
        <v>114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</row>
    <row r="6" spans="2:18" ht="15" customHeight="1" x14ac:dyDescent="0.25">
      <c r="J6" s="3"/>
    </row>
    <row r="7" spans="2:18" ht="15" customHeight="1" x14ac:dyDescent="0.25">
      <c r="J7" s="3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>
      <selection activeCell="J19" sqref="J19"/>
    </sheetView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162" t="s">
        <v>0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</row>
    <row r="9" spans="2:15" x14ac:dyDescent="0.25"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</row>
    <row r="10" spans="2:15" x14ac:dyDescent="0.25"/>
    <row r="11" spans="2:15" x14ac:dyDescent="0.25">
      <c r="G11" s="4"/>
    </row>
    <row r="12" spans="2:15" x14ac:dyDescent="0.25">
      <c r="F12" s="4" t="s">
        <v>104</v>
      </c>
      <c r="G12" s="4"/>
      <c r="J12" s="2">
        <v>2</v>
      </c>
    </row>
    <row r="13" spans="2:15" x14ac:dyDescent="0.25">
      <c r="G13" s="4" t="s">
        <v>105</v>
      </c>
      <c r="J13" s="2">
        <v>3</v>
      </c>
    </row>
    <row r="14" spans="2:15" x14ac:dyDescent="0.25">
      <c r="G14" s="4" t="s">
        <v>106</v>
      </c>
      <c r="J14" s="2">
        <v>4</v>
      </c>
    </row>
    <row r="15" spans="2:15" x14ac:dyDescent="0.25">
      <c r="G15" s="4" t="s">
        <v>107</v>
      </c>
      <c r="J15" s="2">
        <v>5</v>
      </c>
    </row>
    <row r="16" spans="2:15" x14ac:dyDescent="0.25">
      <c r="G16" s="4" t="s">
        <v>108</v>
      </c>
      <c r="J16" s="2">
        <v>6</v>
      </c>
    </row>
    <row r="17" spans="7:10" x14ac:dyDescent="0.25">
      <c r="G17" s="38" t="s">
        <v>109</v>
      </c>
      <c r="J17" s="2">
        <v>7</v>
      </c>
    </row>
    <row r="18" spans="7:10" x14ac:dyDescent="0.25">
      <c r="G18" s="4" t="s">
        <v>110</v>
      </c>
      <c r="J18" s="2">
        <v>8</v>
      </c>
    </row>
    <row r="19" spans="7:10" x14ac:dyDescent="0.25">
      <c r="G19" s="4"/>
      <c r="J19" s="2"/>
    </row>
    <row r="20" spans="7:10" x14ac:dyDescent="0.25">
      <c r="G20" s="38"/>
      <c r="J20" s="2"/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selectLockedCells="1"/>
  <protectedRanges>
    <protectedRange sqref="J12:J15 G13:G16 J17:J20" name="Rango1"/>
  </protectedRanges>
  <mergeCells count="1">
    <mergeCell ref="B8:O9"/>
  </mergeCells>
  <hyperlinks>
    <hyperlink ref="G13" location="'Arequipa'!A1" display="Arequipa"/>
    <hyperlink ref="G14" location="'Cusco'!A1" display="Cusco"/>
    <hyperlink ref="G15" location="'Madre de Dios'!A1" display="Madre de Dios"/>
    <hyperlink ref="G16" location="'Moquegua'!A1" display="Moquegua"/>
    <hyperlink ref="G17" location="'Puno'!A1" display="Puno"/>
    <hyperlink ref="G18" location="'Tacna'!A1" display="Tacna"/>
    <hyperlink ref="F12" location="'Sur'!A1" display="Sur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FC156"/>
  <sheetViews>
    <sheetView zoomScaleNormal="100" workbookViewId="0">
      <selection activeCell="A8" sqref="A8"/>
    </sheetView>
  </sheetViews>
  <sheetFormatPr baseColWidth="10" defaultColWidth="0" defaultRowHeight="15" x14ac:dyDescent="0.25"/>
  <cols>
    <col min="1" max="1" width="11.7109375" style="1" customWidth="1"/>
    <col min="2" max="16" width="10.85546875" style="5" customWidth="1"/>
    <col min="17" max="22" width="11.42578125" style="149" customWidth="1"/>
    <col min="23" max="23" width="12.7109375" style="149" customWidth="1"/>
    <col min="24" max="16383" width="11.42578125" style="149" hidden="1"/>
    <col min="16384" max="16384" width="3.85546875" style="149" customWidth="1"/>
  </cols>
  <sheetData>
    <row r="1" spans="2:23" ht="15" customHeight="1" x14ac:dyDescent="0.25">
      <c r="B1" s="218" t="s">
        <v>115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2" spans="2:23" ht="15" customHeight="1" x14ac:dyDescent="0.25">
      <c r="B2" s="115" t="str">
        <f>+B6</f>
        <v>1. Recaudación Tributos Internos por regiones</v>
      </c>
      <c r="C2" s="116"/>
      <c r="D2" s="116"/>
      <c r="E2" s="116"/>
      <c r="F2" s="116"/>
      <c r="G2" s="116"/>
      <c r="H2" s="116"/>
      <c r="I2" s="115"/>
      <c r="J2" s="115" t="str">
        <f>+B80</f>
        <v>4. Ingresos Tributarios recaudados por la SUNAT, 2004-2016</v>
      </c>
      <c r="K2" s="117"/>
      <c r="L2" s="118"/>
      <c r="M2" s="113"/>
      <c r="N2" s="113"/>
      <c r="O2" s="113"/>
      <c r="P2" s="113"/>
    </row>
    <row r="3" spans="2:23" x14ac:dyDescent="0.25">
      <c r="B3" s="115" t="str">
        <f>+B24</f>
        <v>2. Recaudación Tributos Internos - Principales tributos</v>
      </c>
      <c r="C3" s="115"/>
      <c r="D3" s="115"/>
      <c r="E3" s="115"/>
      <c r="F3" s="115"/>
      <c r="G3" s="115"/>
      <c r="H3" s="116"/>
      <c r="I3" s="115"/>
      <c r="J3" s="115" t="str">
        <f>+B125</f>
        <v>5. Recaudacion Tributaria y Contribuyentes al I Trimestre del 2016</v>
      </c>
      <c r="K3" s="117"/>
      <c r="L3" s="119"/>
      <c r="M3" s="113"/>
      <c r="N3" s="113"/>
      <c r="O3" s="113"/>
      <c r="P3" s="113"/>
    </row>
    <row r="4" spans="2:23" x14ac:dyDescent="0.25">
      <c r="B4" s="120" t="str">
        <f>+B45</f>
        <v>3. Recaudación Tributos Internos - Detalle de cargas Tributarias</v>
      </c>
      <c r="C4" s="120"/>
      <c r="D4" s="120"/>
      <c r="E4" s="120"/>
      <c r="F4" s="120"/>
      <c r="G4" s="121"/>
      <c r="H4" s="121"/>
      <c r="I4" s="121"/>
      <c r="J4" s="121"/>
      <c r="K4" s="122"/>
      <c r="L4" s="122"/>
      <c r="M4" s="114"/>
      <c r="N4" s="114"/>
      <c r="O4" s="114"/>
      <c r="P4" s="114"/>
    </row>
    <row r="5" spans="2:23" x14ac:dyDescent="0.25">
      <c r="B5" s="40"/>
      <c r="C5" s="40"/>
      <c r="D5" s="40"/>
      <c r="E5" s="40"/>
      <c r="F5" s="40"/>
      <c r="G5" s="41"/>
      <c r="H5" s="41"/>
    </row>
    <row r="6" spans="2:23" x14ac:dyDescent="0.25">
      <c r="B6" s="65" t="s">
        <v>2</v>
      </c>
      <c r="C6" s="93"/>
      <c r="D6" s="93"/>
      <c r="E6" s="93"/>
      <c r="F6" s="93"/>
      <c r="G6" s="94"/>
      <c r="H6" s="94"/>
      <c r="I6" s="94"/>
      <c r="J6" s="94"/>
      <c r="K6" s="94"/>
      <c r="L6" s="94"/>
      <c r="M6" s="94"/>
      <c r="N6" s="94"/>
      <c r="O6" s="94"/>
      <c r="P6" s="126"/>
    </row>
    <row r="7" spans="2:23" x14ac:dyDescent="0.25">
      <c r="B7" s="107"/>
      <c r="C7" s="183" t="str">
        <f>+CONCATENATE("Durante el 2017 se han recaudado S/ ", FIXED(G19,1)," millones en la macro región,  ", IF(L19&lt;0, "una reducción", "un aumento"), " de  ", FIXED(L19*100,1),"% respecto a lo recaudado el 2016  y una reducción del ",FIXED(M19*100,1),"% en terminos reales. Entre las regiones donde se recaudaron más que el año anterior se encuentran ",F13, " y ", F14,".")</f>
        <v>Durante el 2017 se han recaudado S/ 4,156.5 millones en la macro región,  un aumento de  18.0% respecto a lo recaudado el 2016  y una reducción del 14.8% en terminos reales. Entre las regiones donde se recaudaron más que el año anterior se encuentran Arequipa y Cusco.</v>
      </c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09"/>
    </row>
    <row r="8" spans="2:23" ht="15" customHeight="1" x14ac:dyDescent="0.25">
      <c r="B8" s="98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09"/>
    </row>
    <row r="9" spans="2:23" ht="15" customHeight="1" x14ac:dyDescent="0.25">
      <c r="B9" s="98"/>
      <c r="C9" s="97"/>
      <c r="D9" s="97"/>
      <c r="E9" s="97"/>
      <c r="F9" s="187" t="s">
        <v>112</v>
      </c>
      <c r="G9" s="187"/>
      <c r="H9" s="187"/>
      <c r="I9" s="187"/>
      <c r="J9" s="187"/>
      <c r="K9" s="187"/>
      <c r="L9" s="187"/>
      <c r="M9" s="187"/>
      <c r="N9" s="97"/>
      <c r="O9" s="97"/>
      <c r="P9" s="109"/>
    </row>
    <row r="10" spans="2:23" x14ac:dyDescent="0.25">
      <c r="B10" s="98"/>
      <c r="C10" s="97"/>
      <c r="D10" s="97"/>
      <c r="E10" s="127"/>
      <c r="F10" s="187"/>
      <c r="G10" s="187"/>
      <c r="H10" s="187"/>
      <c r="I10" s="187"/>
      <c r="J10" s="187"/>
      <c r="K10" s="187"/>
      <c r="L10" s="187"/>
      <c r="M10" s="187"/>
      <c r="N10" s="97"/>
      <c r="O10" s="97"/>
      <c r="P10" s="109"/>
    </row>
    <row r="11" spans="2:23" ht="15" customHeight="1" x14ac:dyDescent="0.25">
      <c r="B11" s="95"/>
      <c r="C11" s="128"/>
      <c r="D11" s="97"/>
      <c r="E11" s="97"/>
      <c r="F11" s="184" t="s">
        <v>3</v>
      </c>
      <c r="G11" s="180">
        <v>2017</v>
      </c>
      <c r="H11" s="180"/>
      <c r="I11" s="180">
        <v>2016</v>
      </c>
      <c r="J11" s="180"/>
      <c r="K11" s="185" t="s">
        <v>83</v>
      </c>
      <c r="L11" s="185"/>
      <c r="M11" s="123" t="s">
        <v>54</v>
      </c>
      <c r="N11" s="97"/>
      <c r="O11" s="97"/>
      <c r="P11" s="109"/>
      <c r="S11" s="155"/>
      <c r="T11" s="156"/>
      <c r="U11" s="155"/>
      <c r="V11" s="155"/>
      <c r="W11" s="156"/>
    </row>
    <row r="12" spans="2:23" ht="15.75" thickBot="1" x14ac:dyDescent="0.3">
      <c r="B12" s="95"/>
      <c r="C12" s="128"/>
      <c r="D12" s="97"/>
      <c r="E12" s="97"/>
      <c r="F12" s="184"/>
      <c r="G12" s="83" t="s">
        <v>5</v>
      </c>
      <c r="H12" s="83" t="s">
        <v>6</v>
      </c>
      <c r="I12" s="83" t="s">
        <v>5</v>
      </c>
      <c r="J12" s="83" t="s">
        <v>6</v>
      </c>
      <c r="K12" s="83" t="s">
        <v>5</v>
      </c>
      <c r="L12" s="83" t="s">
        <v>7</v>
      </c>
      <c r="M12" s="28" t="s">
        <v>55</v>
      </c>
      <c r="N12" s="97"/>
      <c r="O12" s="97"/>
      <c r="P12" s="109"/>
      <c r="S12" s="156"/>
      <c r="T12" s="156"/>
      <c r="U12" s="156"/>
      <c r="V12" s="157"/>
      <c r="W12" s="156"/>
    </row>
    <row r="13" spans="2:23" ht="15.75" thickTop="1" x14ac:dyDescent="0.25">
      <c r="B13" s="95"/>
      <c r="C13" s="128"/>
      <c r="D13" s="97"/>
      <c r="E13" s="97"/>
      <c r="F13" s="129" t="s">
        <v>105</v>
      </c>
      <c r="G13" s="49">
        <f>+Arequipa!G13/1000</f>
        <v>2618.0255493799996</v>
      </c>
      <c r="H13" s="59">
        <f t="shared" ref="H13:H18" si="0">+G13/G$19</f>
        <v>0.62986176956135576</v>
      </c>
      <c r="I13" s="49">
        <f>+Arequipa!I13/1000</f>
        <v>2153.0655686999999</v>
      </c>
      <c r="J13" s="61">
        <f t="shared" ref="J13:J18" si="1">+I13/I$19</f>
        <v>0.61132814482581244</v>
      </c>
      <c r="K13" s="60">
        <f t="shared" ref="K13:K18" si="2">+G13-I13</f>
        <v>464.95998067999972</v>
      </c>
      <c r="L13" s="59">
        <f t="shared" ref="L13:L18" si="3">+G13/I13-1</f>
        <v>0.21595254108342732</v>
      </c>
      <c r="M13" s="59">
        <f>+Arequipa!M13</f>
        <v>0.18280054413214075</v>
      </c>
      <c r="N13" s="125"/>
      <c r="O13" s="97"/>
      <c r="P13" s="109"/>
      <c r="S13" s="156"/>
      <c r="T13" s="156"/>
      <c r="U13" s="156"/>
      <c r="V13" s="157"/>
      <c r="W13" s="156"/>
    </row>
    <row r="14" spans="2:23" x14ac:dyDescent="0.25">
      <c r="B14" s="95"/>
      <c r="C14" s="128"/>
      <c r="D14" s="97"/>
      <c r="E14" s="97"/>
      <c r="F14" s="129" t="s">
        <v>106</v>
      </c>
      <c r="G14" s="49">
        <f>+Cusco!G13/1000</f>
        <v>850.93531710999969</v>
      </c>
      <c r="H14" s="59">
        <f t="shared" si="0"/>
        <v>0.20472360353552949</v>
      </c>
      <c r="I14" s="49">
        <f>+Cusco!I13/1000</f>
        <v>645.03815679000013</v>
      </c>
      <c r="J14" s="61">
        <f t="shared" si="1"/>
        <v>0.18314815185604633</v>
      </c>
      <c r="K14" s="60">
        <f t="shared" si="2"/>
        <v>205.89716031999956</v>
      </c>
      <c r="L14" s="59">
        <f t="shared" si="3"/>
        <v>0.31920152033274496</v>
      </c>
      <c r="M14" s="59">
        <f>+Cusco!M13</f>
        <v>0.28323452055063481</v>
      </c>
      <c r="N14" s="125"/>
      <c r="O14" s="97"/>
      <c r="P14" s="109"/>
      <c r="S14" s="156"/>
      <c r="T14" s="156"/>
      <c r="U14" s="156"/>
      <c r="V14" s="157"/>
      <c r="W14" s="156"/>
    </row>
    <row r="15" spans="2:23" ht="14.25" customHeight="1" x14ac:dyDescent="0.25">
      <c r="B15" s="95"/>
      <c r="C15" s="128"/>
      <c r="D15" s="97"/>
      <c r="E15" s="97"/>
      <c r="F15" s="129" t="s">
        <v>109</v>
      </c>
      <c r="G15" s="49">
        <f>+Puno!G13/1000</f>
        <v>303.00259587999994</v>
      </c>
      <c r="H15" s="59">
        <f t="shared" si="0"/>
        <v>7.2898353214260317E-2</v>
      </c>
      <c r="I15" s="49">
        <f>+Puno!I13/1000</f>
        <v>325.98979113999997</v>
      </c>
      <c r="J15" s="61">
        <f t="shared" si="1"/>
        <v>9.2559528677102779E-2</v>
      </c>
      <c r="K15" s="60">
        <f t="shared" si="2"/>
        <v>-22.987195260000021</v>
      </c>
      <c r="L15" s="59">
        <f t="shared" si="3"/>
        <v>-7.0515077112117019E-2</v>
      </c>
      <c r="M15" s="59">
        <f>+Puno!M13</f>
        <v>-9.5856758048439183E-2</v>
      </c>
      <c r="N15" s="125"/>
      <c r="O15" s="97"/>
      <c r="P15" s="109"/>
      <c r="S15" s="156"/>
      <c r="T15" s="156"/>
      <c r="U15" s="156"/>
      <c r="V15" s="157"/>
      <c r="W15" s="156"/>
    </row>
    <row r="16" spans="2:23" ht="14.25" customHeight="1" x14ac:dyDescent="0.25">
      <c r="B16" s="95"/>
      <c r="C16" s="128"/>
      <c r="D16" s="97"/>
      <c r="E16" s="97"/>
      <c r="F16" s="129" t="s">
        <v>110</v>
      </c>
      <c r="G16" s="49">
        <f>+Tacna!G13/1000</f>
        <v>211.33118645000005</v>
      </c>
      <c r="H16" s="59">
        <f t="shared" si="0"/>
        <v>5.0843443866474408E-2</v>
      </c>
      <c r="I16" s="49">
        <f>+Tacna!I13/1000</f>
        <v>218.94035355999998</v>
      </c>
      <c r="J16" s="61">
        <f t="shared" si="1"/>
        <v>6.2164572280144811E-2</v>
      </c>
      <c r="K16" s="60">
        <f t="shared" si="2"/>
        <v>-7.6091671099999303</v>
      </c>
      <c r="L16" s="59">
        <f t="shared" si="3"/>
        <v>-3.4754520974657366E-2</v>
      </c>
      <c r="M16" s="59">
        <f>+Tacna!M13</f>
        <v>-6.107118556205926E-2</v>
      </c>
      <c r="N16" s="125"/>
      <c r="O16" s="97"/>
      <c r="P16" s="109"/>
      <c r="S16" s="156"/>
      <c r="T16" s="156"/>
      <c r="U16" s="156"/>
      <c r="V16" s="157"/>
      <c r="W16" s="156"/>
    </row>
    <row r="17" spans="2:23" ht="14.25" customHeight="1" x14ac:dyDescent="0.25">
      <c r="B17" s="95"/>
      <c r="C17" s="128"/>
      <c r="D17" s="97"/>
      <c r="E17" s="97"/>
      <c r="F17" s="129" t="s">
        <v>108</v>
      </c>
      <c r="G17" s="49">
        <f>+Moquegua!G13/1000</f>
        <v>93.95340625</v>
      </c>
      <c r="H17" s="59">
        <f t="shared" si="0"/>
        <v>2.2603927120175123E-2</v>
      </c>
      <c r="I17" s="49">
        <f>+Moquegua!I13/1000</f>
        <v>105.38671937999997</v>
      </c>
      <c r="J17" s="61">
        <f t="shared" si="1"/>
        <v>2.9922854456659018E-2</v>
      </c>
      <c r="K17" s="60">
        <f t="shared" si="2"/>
        <v>-11.433313129999974</v>
      </c>
      <c r="L17" s="59">
        <f t="shared" si="3"/>
        <v>-0.10848912649775266</v>
      </c>
      <c r="M17" s="59">
        <f>+Moquegua!M13</f>
        <v>-0.13279547461727015</v>
      </c>
      <c r="N17" s="125"/>
      <c r="O17" s="97"/>
      <c r="P17" s="109"/>
      <c r="S17" s="156"/>
      <c r="T17" s="156"/>
      <c r="U17" s="156"/>
      <c r="V17" s="157"/>
      <c r="W17" s="156"/>
    </row>
    <row r="18" spans="2:23" ht="14.25" customHeight="1" x14ac:dyDescent="0.25">
      <c r="B18" s="95"/>
      <c r="C18" s="128"/>
      <c r="D18" s="97"/>
      <c r="E18" s="97"/>
      <c r="F18" s="129" t="s">
        <v>107</v>
      </c>
      <c r="G18" s="50">
        <f>+'Madre de Dios'!G13/1000</f>
        <v>79.260048609999998</v>
      </c>
      <c r="H18" s="61">
        <f t="shared" si="0"/>
        <v>1.9068902702204876E-2</v>
      </c>
      <c r="I18" s="50">
        <f>+'Madre de Dios'!I13/1000</f>
        <v>73.526807950000006</v>
      </c>
      <c r="J18" s="61">
        <f t="shared" si="1"/>
        <v>2.0876747904234553E-2</v>
      </c>
      <c r="K18" s="60">
        <f t="shared" si="2"/>
        <v>5.7332406599999928</v>
      </c>
      <c r="L18" s="61">
        <f t="shared" si="3"/>
        <v>7.797483421147211E-2</v>
      </c>
      <c r="M18" s="61">
        <f>+'Madre de Dios'!M13</f>
        <v>4.8584691742999953E-2</v>
      </c>
      <c r="N18" s="125"/>
      <c r="O18" s="97"/>
      <c r="P18" s="109"/>
      <c r="S18" s="156"/>
      <c r="T18" s="156"/>
      <c r="U18" s="156"/>
      <c r="V18" s="157"/>
      <c r="W18" s="156"/>
    </row>
    <row r="19" spans="2:23" x14ac:dyDescent="0.25">
      <c r="B19" s="95"/>
      <c r="C19" s="128"/>
      <c r="D19" s="128"/>
      <c r="E19" s="128"/>
      <c r="F19" s="130" t="s">
        <v>84</v>
      </c>
      <c r="G19" s="89">
        <f>SUM(G13:G18)</f>
        <v>4156.5081036799993</v>
      </c>
      <c r="H19" s="131">
        <f>SUM(H13:H18)</f>
        <v>1</v>
      </c>
      <c r="I19" s="89">
        <f>SUM(I13:I18)</f>
        <v>3521.9473975200003</v>
      </c>
      <c r="J19" s="131">
        <f>SUM(J13:J18)</f>
        <v>1</v>
      </c>
      <c r="K19" s="132">
        <f t="shared" ref="K19" si="4">+G19-I19</f>
        <v>634.56070615999897</v>
      </c>
      <c r="L19" s="133">
        <f t="shared" ref="L19" si="5">+G19/I19-1</f>
        <v>0.18017324921060118</v>
      </c>
      <c r="M19" s="133">
        <v>0.14799674672559515</v>
      </c>
      <c r="N19" s="125"/>
      <c r="O19" s="97"/>
      <c r="P19" s="109"/>
      <c r="S19" s="155"/>
      <c r="T19" s="156"/>
      <c r="U19" s="155"/>
      <c r="V19" s="155"/>
      <c r="W19" s="156"/>
    </row>
    <row r="20" spans="2:23" x14ac:dyDescent="0.25">
      <c r="B20" s="95"/>
      <c r="C20" s="128"/>
      <c r="D20" s="128"/>
      <c r="E20" s="128"/>
      <c r="F20" s="186" t="s">
        <v>85</v>
      </c>
      <c r="G20" s="186"/>
      <c r="H20" s="186"/>
      <c r="I20" s="186"/>
      <c r="J20" s="186"/>
      <c r="K20" s="186"/>
      <c r="L20" s="186"/>
      <c r="M20" s="186"/>
      <c r="N20" s="134"/>
      <c r="O20" s="97"/>
      <c r="P20" s="109"/>
      <c r="T20" s="158"/>
      <c r="W20" s="158"/>
    </row>
    <row r="21" spans="2:23" x14ac:dyDescent="0.25">
      <c r="B21" s="135"/>
      <c r="C21" s="136"/>
      <c r="D21" s="136"/>
      <c r="E21" s="136"/>
      <c r="F21" s="136"/>
      <c r="G21" s="137"/>
      <c r="H21" s="137"/>
      <c r="I21" s="111"/>
      <c r="J21" s="111"/>
      <c r="K21" s="111"/>
      <c r="L21" s="111"/>
      <c r="M21" s="111"/>
      <c r="N21" s="111"/>
      <c r="O21" s="111"/>
      <c r="P21" s="138"/>
    </row>
    <row r="22" spans="2:23" x14ac:dyDescent="0.25">
      <c r="B22" s="40"/>
      <c r="C22" s="40"/>
      <c r="D22" s="40"/>
      <c r="E22" s="40"/>
      <c r="F22" s="40"/>
      <c r="G22" s="41"/>
      <c r="H22" s="41"/>
    </row>
    <row r="23" spans="2:23" x14ac:dyDescent="0.25">
      <c r="B23" s="40"/>
      <c r="C23" s="40"/>
      <c r="D23" s="40"/>
      <c r="E23" s="40"/>
      <c r="F23" s="40"/>
      <c r="G23" s="41"/>
      <c r="H23" s="41"/>
    </row>
    <row r="24" spans="2:23" ht="15" customHeight="1" x14ac:dyDescent="0.25">
      <c r="B24" s="65" t="s">
        <v>9</v>
      </c>
      <c r="C24" s="93"/>
      <c r="D24" s="93"/>
      <c r="E24" s="93"/>
      <c r="F24" s="93"/>
      <c r="G24" s="94"/>
      <c r="H24" s="94"/>
      <c r="I24" s="94"/>
      <c r="J24" s="94"/>
      <c r="K24" s="94"/>
      <c r="L24" s="94"/>
      <c r="M24" s="94"/>
      <c r="N24" s="94"/>
      <c r="O24" s="94"/>
      <c r="P24" s="29"/>
    </row>
    <row r="25" spans="2:23" ht="15" customHeight="1" x14ac:dyDescent="0.25">
      <c r="B25" s="107"/>
      <c r="C25" s="183" t="str">
        <f>+CONCATENATE("Durante el 2017  en la macro región se recaudaron S/ ", FIXED(H32,1)," millones por tributos internos,  ", +IF(M32&gt;0, "Un aumento en", "Una reducción de")," ",FIXED(100*M32,1),"% respecto del 2016. Mientras que en terminos reales (quitando la inflación del periodo) la recaudación habría ", IF(LM31&gt;0,"crecido","disminuido")," en ", FIXED(100*N32,1),"%  Es así que se recaudaron en el 2017:  S/ ",FIXED(H33,1)," millones por Impuesto a la Renta, S/ ", FIXED(H36,1)," millones por Impuesto a la producción y el Consumo y solo S/ ",FIXED(H39,1)," millones por otros conceptos.")</f>
        <v>Durante el 2017  en la macro región se recaudaron S/ 4,156.5 millones por tributos internos,  Un aumento en 18.0% respecto del 2016. Mientras que en terminos reales (quitando la inflación del periodo) la recaudación habría disminuido en 14.8%  Es así que se recaudaron en el 2017:  S/ 2,151.8 millones por Impuesto a la Renta, S/ 1,377.9 millones por Impuesto a la producción y el Consumo y solo S/ 626.8 millones por otros conceptos.</v>
      </c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30"/>
    </row>
    <row r="26" spans="2:23" x14ac:dyDescent="0.25">
      <c r="B26" s="107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30"/>
    </row>
    <row r="27" spans="2:23" ht="15" customHeight="1" x14ac:dyDescent="0.25">
      <c r="B27" s="98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30"/>
    </row>
    <row r="28" spans="2:23" x14ac:dyDescent="0.25">
      <c r="B28" s="98"/>
      <c r="C28" s="97"/>
      <c r="D28" s="97"/>
      <c r="E28" s="187" t="s">
        <v>86</v>
      </c>
      <c r="F28" s="187"/>
      <c r="G28" s="187"/>
      <c r="H28" s="187"/>
      <c r="I28" s="187"/>
      <c r="J28" s="187"/>
      <c r="K28" s="187"/>
      <c r="L28" s="187"/>
      <c r="M28" s="187"/>
      <c r="N28" s="187"/>
      <c r="O28" s="97"/>
      <c r="P28" s="30"/>
    </row>
    <row r="29" spans="2:23" x14ac:dyDescent="0.25">
      <c r="B29" s="98"/>
      <c r="C29" s="97"/>
      <c r="D29" s="97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97"/>
      <c r="P29" s="30"/>
      <c r="S29" s="150"/>
      <c r="T29" s="151"/>
    </row>
    <row r="30" spans="2:23" ht="15" customHeight="1" x14ac:dyDescent="0.25">
      <c r="B30" s="17"/>
      <c r="C30" s="6"/>
      <c r="D30" s="6"/>
      <c r="E30" s="174" t="s">
        <v>10</v>
      </c>
      <c r="F30" s="175"/>
      <c r="G30" s="176"/>
      <c r="H30" s="180">
        <v>2017</v>
      </c>
      <c r="I30" s="180"/>
      <c r="J30" s="180">
        <v>2016</v>
      </c>
      <c r="K30" s="180"/>
      <c r="L30" s="185" t="s">
        <v>53</v>
      </c>
      <c r="M30" s="185"/>
      <c r="N30" s="37" t="s">
        <v>54</v>
      </c>
      <c r="O30" s="6"/>
      <c r="P30" s="30"/>
      <c r="R30" s="149">
        <v>2017</v>
      </c>
    </row>
    <row r="31" spans="2:23" ht="15.75" thickBot="1" x14ac:dyDescent="0.3">
      <c r="B31" s="17"/>
      <c r="C31" s="6"/>
      <c r="D31" s="6"/>
      <c r="E31" s="195"/>
      <c r="F31" s="196"/>
      <c r="G31" s="197"/>
      <c r="H31" s="28" t="s">
        <v>5</v>
      </c>
      <c r="I31" s="28" t="s">
        <v>6</v>
      </c>
      <c r="J31" s="28" t="s">
        <v>5</v>
      </c>
      <c r="K31" s="28" t="s">
        <v>6</v>
      </c>
      <c r="L31" s="28" t="s">
        <v>5</v>
      </c>
      <c r="M31" s="28" t="s">
        <v>7</v>
      </c>
      <c r="N31" s="28" t="s">
        <v>55</v>
      </c>
      <c r="O31" s="6"/>
      <c r="P31" s="30"/>
      <c r="Q31" s="149" t="s">
        <v>38</v>
      </c>
      <c r="R31" s="150">
        <f>+H33</f>
        <v>2151.7657285599998</v>
      </c>
      <c r="T31" s="150"/>
      <c r="U31" s="150"/>
    </row>
    <row r="32" spans="2:23" ht="15.75" thickTop="1" x14ac:dyDescent="0.25">
      <c r="B32" s="17"/>
      <c r="C32" s="6"/>
      <c r="D32" s="6"/>
      <c r="E32" s="190" t="s">
        <v>47</v>
      </c>
      <c r="F32" s="191"/>
      <c r="G32" s="192"/>
      <c r="H32" s="51">
        <f>+H33+H36+H39</f>
        <v>4156.5081036800002</v>
      </c>
      <c r="I32" s="43"/>
      <c r="J32" s="51">
        <f>+J33+J36+J39</f>
        <v>3521.947397519999</v>
      </c>
      <c r="K32" s="106"/>
      <c r="L32" s="51">
        <f>+H32-J32</f>
        <v>634.56070616000125</v>
      </c>
      <c r="M32" s="56">
        <f>+IF(J32=0,"  - ",H32/J32-1)</f>
        <v>0.18017324921060185</v>
      </c>
      <c r="N32" s="56">
        <v>0.14799674672559515</v>
      </c>
      <c r="O32" s="6"/>
      <c r="P32" s="30"/>
      <c r="Q32" s="149" t="s">
        <v>39</v>
      </c>
      <c r="R32" s="150">
        <f>+H37</f>
        <v>1350.40993604</v>
      </c>
      <c r="T32" s="150"/>
      <c r="U32" s="150"/>
    </row>
    <row r="33" spans="2:21" x14ac:dyDescent="0.25">
      <c r="B33" s="17"/>
      <c r="C33" s="6"/>
      <c r="D33" s="6"/>
      <c r="E33" s="193" t="s">
        <v>11</v>
      </c>
      <c r="F33" s="193"/>
      <c r="G33" s="193"/>
      <c r="H33" s="48">
        <v>2151.7657285599998</v>
      </c>
      <c r="I33" s="53">
        <f>+H33/H$32</f>
        <v>0.51768592166460969</v>
      </c>
      <c r="J33" s="48">
        <v>1685.4548531899998</v>
      </c>
      <c r="K33" s="53">
        <f>+J33/J$32</f>
        <v>0.4785576452325277</v>
      </c>
      <c r="L33" s="57">
        <f>+H33-J33</f>
        <v>466.31087537000008</v>
      </c>
      <c r="M33" s="58">
        <f t="shared" ref="M33:M39" si="6">+IF(J33=0,"  - ",H33/J33-1)</f>
        <v>0.27666767489347466</v>
      </c>
      <c r="N33" s="58">
        <v>0.24186032720853645</v>
      </c>
      <c r="O33" s="6"/>
      <c r="P33" s="30"/>
      <c r="Q33" s="149" t="s">
        <v>17</v>
      </c>
      <c r="R33" s="150">
        <f>+H39</f>
        <v>626.82104898000011</v>
      </c>
      <c r="T33" s="150"/>
      <c r="U33" s="150"/>
    </row>
    <row r="34" spans="2:21" x14ac:dyDescent="0.25">
      <c r="B34" s="17"/>
      <c r="C34" s="6"/>
      <c r="D34" s="6"/>
      <c r="E34" s="194" t="s">
        <v>12</v>
      </c>
      <c r="F34" s="194"/>
      <c r="G34" s="194"/>
      <c r="H34" s="49">
        <v>726.40627029999996</v>
      </c>
      <c r="I34" s="54">
        <f t="shared" ref="I34:I39" si="7">+H34/H$32</f>
        <v>0.17476358813227622</v>
      </c>
      <c r="J34" s="49">
        <v>854.08274408999989</v>
      </c>
      <c r="K34" s="54">
        <f t="shared" ref="K34:K39" si="8">+J34/J$32</f>
        <v>0.24250298135951931</v>
      </c>
      <c r="L34" s="49">
        <f t="shared" ref="L34:L39" si="9">+H34-J34</f>
        <v>-127.67647378999993</v>
      </c>
      <c r="M34" s="59">
        <f t="shared" si="6"/>
        <v>-0.14948958361878095</v>
      </c>
      <c r="N34" s="59">
        <v>-0.17267808627677517</v>
      </c>
      <c r="O34" s="6"/>
      <c r="P34" s="30"/>
      <c r="Q34" s="149" t="s">
        <v>40</v>
      </c>
      <c r="R34" s="150">
        <f>+H38</f>
        <v>27.379197099999999</v>
      </c>
    </row>
    <row r="35" spans="2:21" ht="15" customHeight="1" x14ac:dyDescent="0.25">
      <c r="B35" s="17"/>
      <c r="C35" s="6"/>
      <c r="D35" s="6"/>
      <c r="E35" s="194" t="s">
        <v>13</v>
      </c>
      <c r="F35" s="194"/>
      <c r="G35" s="194"/>
      <c r="H35" s="49">
        <v>389.19735301999992</v>
      </c>
      <c r="I35" s="54">
        <f t="shared" si="7"/>
        <v>9.3635653609196789E-2</v>
      </c>
      <c r="J35" s="49">
        <v>351.06311563999998</v>
      </c>
      <c r="K35" s="54">
        <f t="shared" si="8"/>
        <v>9.9678693636140972E-2</v>
      </c>
      <c r="L35" s="49">
        <f t="shared" si="9"/>
        <v>38.134237379999945</v>
      </c>
      <c r="M35" s="59">
        <f t="shared" si="6"/>
        <v>0.1086250183545483</v>
      </c>
      <c r="N35" s="59">
        <v>7.839922253865006E-2</v>
      </c>
      <c r="O35" s="6"/>
      <c r="P35" s="30"/>
    </row>
    <row r="36" spans="2:21" x14ac:dyDescent="0.25">
      <c r="B36" s="17"/>
      <c r="C36" s="6"/>
      <c r="D36" s="6"/>
      <c r="E36" s="193" t="s">
        <v>14</v>
      </c>
      <c r="F36" s="193"/>
      <c r="G36" s="193"/>
      <c r="H36" s="48">
        <v>1377.92132614</v>
      </c>
      <c r="I36" s="53">
        <f t="shared" si="7"/>
        <v>0.3315093563561311</v>
      </c>
      <c r="J36" s="48">
        <v>1326.7925754599996</v>
      </c>
      <c r="K36" s="53">
        <f t="shared" si="8"/>
        <v>0.37672129242880481</v>
      </c>
      <c r="L36" s="57">
        <f t="shared" si="9"/>
        <v>51.128750680000394</v>
      </c>
      <c r="M36" s="58">
        <f t="shared" si="6"/>
        <v>3.8535602041844363E-2</v>
      </c>
      <c r="N36" s="58">
        <v>1.0220739455170769E-2</v>
      </c>
      <c r="O36" s="6"/>
      <c r="P36" s="30"/>
      <c r="S36" s="150"/>
    </row>
    <row r="37" spans="2:21" x14ac:dyDescent="0.25">
      <c r="B37" s="17"/>
      <c r="C37" s="6"/>
      <c r="D37" s="6"/>
      <c r="E37" s="194" t="s">
        <v>15</v>
      </c>
      <c r="F37" s="194"/>
      <c r="G37" s="194"/>
      <c r="H37" s="50">
        <v>1350.40993604</v>
      </c>
      <c r="I37" s="55">
        <f t="shared" si="7"/>
        <v>0.32489048556031996</v>
      </c>
      <c r="J37" s="50">
        <v>1301.4093050299996</v>
      </c>
      <c r="K37" s="55">
        <f t="shared" si="8"/>
        <v>0.36951412333596889</v>
      </c>
      <c r="L37" s="60">
        <f t="shared" si="9"/>
        <v>49.000631010000461</v>
      </c>
      <c r="M37" s="61">
        <f t="shared" si="6"/>
        <v>3.7651975301399077E-2</v>
      </c>
      <c r="N37" s="61">
        <v>9.3612041081108099E-3</v>
      </c>
      <c r="O37" s="6"/>
      <c r="P37" s="30"/>
    </row>
    <row r="38" spans="2:21" x14ac:dyDescent="0.25">
      <c r="B38" s="17"/>
      <c r="C38" s="6"/>
      <c r="D38" s="6"/>
      <c r="E38" s="194" t="s">
        <v>16</v>
      </c>
      <c r="F38" s="194"/>
      <c r="G38" s="194"/>
      <c r="H38" s="50">
        <v>27.379197099999999</v>
      </c>
      <c r="I38" s="55">
        <f t="shared" si="7"/>
        <v>6.5870669362486246E-3</v>
      </c>
      <c r="J38" s="50">
        <v>25.186065429999999</v>
      </c>
      <c r="K38" s="55">
        <f t="shared" si="8"/>
        <v>7.1511759226543029E-3</v>
      </c>
      <c r="L38" s="60">
        <f t="shared" si="9"/>
        <v>2.1931316699999996</v>
      </c>
      <c r="M38" s="61">
        <f t="shared" si="6"/>
        <v>8.7077184647812667E-2</v>
      </c>
      <c r="N38" s="61">
        <v>5.743887369930567E-2</v>
      </c>
      <c r="O38" s="6"/>
      <c r="P38" s="30"/>
    </row>
    <row r="39" spans="2:21" x14ac:dyDescent="0.25">
      <c r="B39" s="17"/>
      <c r="C39" s="6"/>
      <c r="D39" s="6"/>
      <c r="E39" s="193" t="s">
        <v>17</v>
      </c>
      <c r="F39" s="193"/>
      <c r="G39" s="193"/>
      <c r="H39" s="48">
        <v>626.82104898000011</v>
      </c>
      <c r="I39" s="53">
        <f t="shared" si="7"/>
        <v>0.15080472197925915</v>
      </c>
      <c r="J39" s="48">
        <v>509.69996886999996</v>
      </c>
      <c r="K39" s="53">
        <f t="shared" si="8"/>
        <v>0.14472106233866763</v>
      </c>
      <c r="L39" s="57">
        <f t="shared" si="9"/>
        <v>117.12108011000015</v>
      </c>
      <c r="M39" s="58">
        <f t="shared" si="6"/>
        <v>0.22978435798153263</v>
      </c>
      <c r="N39" s="58">
        <v>0.19625524733859812</v>
      </c>
      <c r="O39" s="6"/>
      <c r="P39" s="30"/>
    </row>
    <row r="40" spans="2:21" x14ac:dyDescent="0.25">
      <c r="B40" s="17"/>
      <c r="C40" s="6"/>
      <c r="D40" s="6"/>
      <c r="E40" s="172" t="s">
        <v>87</v>
      </c>
      <c r="F40" s="172"/>
      <c r="G40" s="172"/>
      <c r="H40" s="172"/>
      <c r="I40" s="172"/>
      <c r="J40" s="172"/>
      <c r="K40" s="172"/>
      <c r="L40" s="172"/>
      <c r="M40" s="172"/>
      <c r="N40" s="172"/>
      <c r="O40" s="6"/>
      <c r="P40" s="30"/>
    </row>
    <row r="41" spans="2:21" x14ac:dyDescent="0.25">
      <c r="B41" s="17"/>
      <c r="C41" s="6"/>
      <c r="D41" s="6"/>
      <c r="O41" s="6"/>
      <c r="P41" s="30"/>
    </row>
    <row r="42" spans="2:21" x14ac:dyDescent="0.25">
      <c r="B42" s="18"/>
      <c r="C42" s="19"/>
      <c r="D42" s="19"/>
      <c r="E42" s="19"/>
      <c r="F42" s="20"/>
      <c r="G42" s="20"/>
      <c r="H42" s="20"/>
      <c r="I42" s="20"/>
      <c r="J42" s="20"/>
      <c r="K42" s="20"/>
      <c r="L42" s="19"/>
      <c r="M42" s="19"/>
      <c r="N42" s="19"/>
      <c r="O42" s="19"/>
      <c r="P42" s="31"/>
    </row>
    <row r="43" spans="2:21" x14ac:dyDescent="0.25">
      <c r="F43" s="21"/>
      <c r="G43" s="21"/>
      <c r="H43" s="21"/>
      <c r="I43" s="21"/>
      <c r="J43" s="21"/>
      <c r="K43" s="21"/>
    </row>
    <row r="45" spans="2:21" x14ac:dyDescent="0.25">
      <c r="B45" s="65" t="s">
        <v>19</v>
      </c>
      <c r="C45" s="93"/>
      <c r="D45" s="93"/>
      <c r="E45" s="93"/>
      <c r="F45" s="93"/>
      <c r="G45" s="94"/>
      <c r="H45" s="94"/>
      <c r="I45" s="94"/>
      <c r="J45" s="94"/>
      <c r="K45" s="94"/>
      <c r="L45" s="94"/>
      <c r="M45" s="94"/>
      <c r="N45" s="94"/>
      <c r="O45" s="94"/>
      <c r="P45" s="29"/>
    </row>
    <row r="46" spans="2:21" ht="15" customHeight="1" x14ac:dyDescent="0.25">
      <c r="B46" s="95"/>
      <c r="C46" s="183" t="str">
        <f>+CONCATENATE("En el año ",G50," los impuestos de",D56," representaron  ",FIXED(H56*100,1),"% del total de tributos internos recaudados por la suma de S/ ",FIXED(G56,1)," millones de soles. Mientras que los  Impuesto de ",D58," alcanzaron  una participación de ",FIXED(H58*100,1),"% sumando S/ ",FIXED(G58,1)," millones de soles y el impuesto ",D65," representó el ",FIXED(H65*100,1),"%, sumando S/ ",FIXED(G65,1)," millones de soles. Los impuestos aduaneros fueron S/", FIXED(G70,1), " millones de soles.")</f>
        <v>En el año 2017 los impuestos de   Tercera Categoría representaron  17.5% del total de tributos internos recaudados por la suma de S/ 726.4 millones de soles. Mientras que los  Impuesto de    Quinta Categoría alcanzaron  una participación de 9.4% sumando S/ 389.2 millones de soles y el impuesto    Imp. General a las Ventas representó el 32.5%, sumando S/ 1,350.4 millones de soles. Los impuestos aduaneros fueron S/2,171.4 millones de soles.</v>
      </c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30"/>
    </row>
    <row r="47" spans="2:21" x14ac:dyDescent="0.25">
      <c r="B47" s="107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30"/>
    </row>
    <row r="48" spans="2:21" x14ac:dyDescent="0.25">
      <c r="B48" s="98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30"/>
    </row>
    <row r="49" spans="2:21" x14ac:dyDescent="0.25">
      <c r="B49" s="98"/>
      <c r="C49" s="97"/>
      <c r="D49" s="173" t="s">
        <v>46</v>
      </c>
      <c r="E49" s="173"/>
      <c r="F49" s="173"/>
      <c r="G49" s="173"/>
      <c r="H49" s="173"/>
      <c r="I49" s="173"/>
      <c r="J49" s="173"/>
      <c r="K49" s="173"/>
      <c r="L49" s="173"/>
      <c r="M49" s="173"/>
      <c r="N49" s="110"/>
      <c r="O49" s="97"/>
      <c r="P49" s="30"/>
    </row>
    <row r="50" spans="2:21" ht="15" customHeight="1" x14ac:dyDescent="0.25">
      <c r="B50" s="17"/>
      <c r="C50" s="6"/>
      <c r="D50" s="174" t="s">
        <v>20</v>
      </c>
      <c r="E50" s="175"/>
      <c r="F50" s="176"/>
      <c r="G50" s="180">
        <v>2017</v>
      </c>
      <c r="H50" s="180"/>
      <c r="I50" s="180">
        <v>2016</v>
      </c>
      <c r="J50" s="180"/>
      <c r="K50" s="181" t="s">
        <v>4</v>
      </c>
      <c r="L50" s="182"/>
      <c r="M50" s="37" t="s">
        <v>54</v>
      </c>
      <c r="O50" s="6"/>
      <c r="P50" s="30"/>
    </row>
    <row r="51" spans="2:21" ht="15" customHeight="1" x14ac:dyDescent="0.25">
      <c r="B51" s="17"/>
      <c r="C51" s="6"/>
      <c r="D51" s="177"/>
      <c r="E51" s="178"/>
      <c r="F51" s="179"/>
      <c r="G51" s="83" t="s">
        <v>5</v>
      </c>
      <c r="H51" s="83" t="s">
        <v>6</v>
      </c>
      <c r="I51" s="83" t="s">
        <v>5</v>
      </c>
      <c r="J51" s="83" t="s">
        <v>6</v>
      </c>
      <c r="K51" s="83" t="s">
        <v>5</v>
      </c>
      <c r="L51" s="83" t="s">
        <v>7</v>
      </c>
      <c r="M51" s="83" t="s">
        <v>55</v>
      </c>
      <c r="O51" s="6"/>
      <c r="P51" s="30"/>
    </row>
    <row r="52" spans="2:21" x14ac:dyDescent="0.25">
      <c r="B52" s="17"/>
      <c r="C52" s="6"/>
      <c r="D52" s="171" t="s">
        <v>35</v>
      </c>
      <c r="E52" s="171"/>
      <c r="F52" s="171"/>
      <c r="G52" s="78">
        <f>+G69+G64+G53</f>
        <v>4156.5081036800002</v>
      </c>
      <c r="H52" s="80"/>
      <c r="I52" s="78">
        <f>+I69+I64+I53</f>
        <v>3521.9473975199994</v>
      </c>
      <c r="J52" s="80"/>
      <c r="K52" s="84">
        <f>+G52-I52</f>
        <v>634.56070616000079</v>
      </c>
      <c r="L52" s="85">
        <f t="shared" ref="L52:L74" si="10">+IF(I52=0,"  - ",G52/I52-1)</f>
        <v>0.18017324921060163</v>
      </c>
      <c r="M52" s="85">
        <v>0.14799674672559515</v>
      </c>
      <c r="O52" s="6"/>
      <c r="P52" s="30"/>
    </row>
    <row r="53" spans="2:21" x14ac:dyDescent="0.25">
      <c r="B53" s="17"/>
      <c r="C53" s="22"/>
      <c r="D53" s="169" t="s">
        <v>11</v>
      </c>
      <c r="E53" s="169"/>
      <c r="F53" s="169"/>
      <c r="G53" s="75">
        <f>+(Arequipa!G80+Cusco!G80+'Madre de Dios'!G80+Moquegua!G80+Puno!G80+Tacna!G80)/1000</f>
        <v>2151.7657285599998</v>
      </c>
      <c r="H53" s="81">
        <f>+G53/G$52</f>
        <v>0.51768592166460969</v>
      </c>
      <c r="I53" s="75">
        <f>+(Arequipa!I80+Cusco!I80+'Madre de Dios'!I80+Moquegua!I80+Puno!I80+Tacna!I80)/1000</f>
        <v>1685.4548531899998</v>
      </c>
      <c r="J53" s="81">
        <f>+I53/I$52</f>
        <v>0.47855764523252758</v>
      </c>
      <c r="K53" s="86">
        <f>+G53-I53</f>
        <v>466.31087537000008</v>
      </c>
      <c r="L53" s="87">
        <f t="shared" si="10"/>
        <v>0.27666767489347466</v>
      </c>
      <c r="M53" s="87">
        <v>0.24186032720853645</v>
      </c>
      <c r="O53" s="6"/>
      <c r="P53" s="30"/>
      <c r="R53" s="149" t="s">
        <v>11</v>
      </c>
      <c r="U53" s="150"/>
    </row>
    <row r="54" spans="2:21" x14ac:dyDescent="0.25">
      <c r="B54" s="17"/>
      <c r="C54" s="23"/>
      <c r="D54" s="170" t="s">
        <v>21</v>
      </c>
      <c r="E54" s="170"/>
      <c r="F54" s="170"/>
      <c r="G54" s="76">
        <f>+(Arequipa!G81+Cusco!G81+'Madre de Dios'!G81+Moquegua!G81+Puno!G81+Tacna!G81)/1000</f>
        <v>64.660053180000006</v>
      </c>
      <c r="H54" s="59">
        <f t="shared" ref="H54:H69" si="11">+G54/G$52</f>
        <v>1.5556339977480778E-2</v>
      </c>
      <c r="I54" s="76">
        <f>+(Arequipa!I81+Cusco!I81+'Madre de Dios'!I81+Moquegua!I81+Puno!I81+Tacna!I81)/1000</f>
        <v>58.760413329999992</v>
      </c>
      <c r="J54" s="59">
        <f t="shared" ref="J54:J69" si="12">+I54/I$52</f>
        <v>1.6684068981659549E-2</v>
      </c>
      <c r="K54" s="49">
        <f t="shared" ref="K54:K69" si="13">+G54-I54</f>
        <v>5.899639850000014</v>
      </c>
      <c r="L54" s="88">
        <f t="shared" si="10"/>
        <v>0.10040160570123091</v>
      </c>
      <c r="M54" s="88">
        <v>7.0400014812746381E-2</v>
      </c>
      <c r="O54" s="42"/>
      <c r="P54" s="30"/>
      <c r="R54" s="149" t="s">
        <v>23</v>
      </c>
      <c r="U54" s="150">
        <v>726.40627029999996</v>
      </c>
    </row>
    <row r="55" spans="2:21" x14ac:dyDescent="0.25">
      <c r="B55" s="17"/>
      <c r="C55" s="23"/>
      <c r="D55" s="170" t="s">
        <v>22</v>
      </c>
      <c r="E55" s="170"/>
      <c r="F55" s="170"/>
      <c r="G55" s="76">
        <f>+(Arequipa!G82+Cusco!G82+'Madre de Dios'!G82+Moquegua!G82+Puno!G82+Tacna!G82)/1000</f>
        <v>62.264677850000012</v>
      </c>
      <c r="H55" s="59">
        <f t="shared" si="11"/>
        <v>1.4980044859018425E-2</v>
      </c>
      <c r="I55" s="76">
        <f>+(Arequipa!I82+Cusco!I82+'Madre de Dios'!I82+Moquegua!I82+Puno!I82+Tacna!I82)/1000</f>
        <v>57.927984160000001</v>
      </c>
      <c r="J55" s="59">
        <f t="shared" si="12"/>
        <v>1.6447714182440756E-2</v>
      </c>
      <c r="K55" s="49">
        <f t="shared" si="13"/>
        <v>4.3366936900000113</v>
      </c>
      <c r="L55" s="88">
        <f t="shared" si="10"/>
        <v>7.48635353514433E-2</v>
      </c>
      <c r="M55" s="88">
        <v>4.5558220017943407E-2</v>
      </c>
      <c r="O55" s="42"/>
      <c r="P55" s="30"/>
      <c r="R55" s="149" t="s">
        <v>27</v>
      </c>
      <c r="U55" s="150">
        <v>472.12264548000002</v>
      </c>
    </row>
    <row r="56" spans="2:21" x14ac:dyDescent="0.25">
      <c r="B56" s="17"/>
      <c r="C56" s="23"/>
      <c r="D56" s="170" t="s">
        <v>23</v>
      </c>
      <c r="E56" s="170"/>
      <c r="F56" s="170"/>
      <c r="G56" s="76">
        <f>+(Arequipa!G83+Cusco!G83+'Madre de Dios'!G83+Moquegua!G83+Puno!G83+Tacna!G83)/1000</f>
        <v>726.40627029999996</v>
      </c>
      <c r="H56" s="59">
        <f t="shared" si="11"/>
        <v>0.17476358813227622</v>
      </c>
      <c r="I56" s="76">
        <f>+(Arequipa!I83+Cusco!I83+'Madre de Dios'!I83+Moquegua!I83+Puno!I83+Tacna!I83)/1000</f>
        <v>854.08274408999989</v>
      </c>
      <c r="J56" s="59">
        <f t="shared" si="12"/>
        <v>0.24250298135951928</v>
      </c>
      <c r="K56" s="49">
        <f t="shared" si="13"/>
        <v>-127.67647378999993</v>
      </c>
      <c r="L56" s="88">
        <f t="shared" si="10"/>
        <v>-0.14948958361878095</v>
      </c>
      <c r="M56" s="88">
        <v>-0.17267808627677517</v>
      </c>
      <c r="O56" s="42"/>
      <c r="P56" s="30"/>
      <c r="R56" s="149" t="s">
        <v>25</v>
      </c>
      <c r="U56" s="150">
        <v>389.19735301999992</v>
      </c>
    </row>
    <row r="57" spans="2:21" x14ac:dyDescent="0.25">
      <c r="B57" s="17"/>
      <c r="C57" s="23"/>
      <c r="D57" s="170" t="s">
        <v>24</v>
      </c>
      <c r="E57" s="170"/>
      <c r="F57" s="170"/>
      <c r="G57" s="76">
        <f>+(Arequipa!G84+Cusco!G84+'Madre de Dios'!G84+Moquegua!G84+Puno!G84+Tacna!G84)/1000</f>
        <v>41.444573160000004</v>
      </c>
      <c r="H57" s="59">
        <f t="shared" si="11"/>
        <v>9.9710074240699047E-3</v>
      </c>
      <c r="I57" s="76">
        <f>+(Arequipa!I84+Cusco!I84+'Madre de Dios'!I84+Moquegua!I84+Puno!I84+Tacna!I84)/1000</f>
        <v>42.931596800000001</v>
      </c>
      <c r="J57" s="59">
        <f t="shared" si="12"/>
        <v>1.2189732541215846E-2</v>
      </c>
      <c r="K57" s="49">
        <f t="shared" si="13"/>
        <v>-1.4870236399999968</v>
      </c>
      <c r="L57" s="88">
        <f t="shared" si="10"/>
        <v>-3.4637044760468694E-2</v>
      </c>
      <c r="M57" s="88">
        <v>-6.0956912245157202E-2</v>
      </c>
      <c r="O57" s="42"/>
      <c r="P57" s="30"/>
      <c r="R57" s="149" t="s">
        <v>26</v>
      </c>
      <c r="U57" s="150">
        <v>215.37005373000002</v>
      </c>
    </row>
    <row r="58" spans="2:21" x14ac:dyDescent="0.25">
      <c r="B58" s="17"/>
      <c r="C58" s="23"/>
      <c r="D58" s="170" t="s">
        <v>25</v>
      </c>
      <c r="E58" s="170"/>
      <c r="F58" s="170"/>
      <c r="G58" s="76">
        <f>+(Arequipa!G85+Cusco!G85+'Madre de Dios'!G85+Moquegua!G85+Puno!G85+Tacna!G85)/1000</f>
        <v>389.19735301999992</v>
      </c>
      <c r="H58" s="59">
        <f t="shared" si="11"/>
        <v>9.3635653609196789E-2</v>
      </c>
      <c r="I58" s="76">
        <f>+(Arequipa!I85+Cusco!I85+'Madre de Dios'!I85+Moquegua!I85+Puno!I85+Tacna!I85)/1000</f>
        <v>351.06311563999998</v>
      </c>
      <c r="J58" s="59">
        <f t="shared" si="12"/>
        <v>9.9678693636140958E-2</v>
      </c>
      <c r="K58" s="49">
        <f t="shared" si="13"/>
        <v>38.134237379999945</v>
      </c>
      <c r="L58" s="88">
        <f t="shared" si="10"/>
        <v>0.1086250183545483</v>
      </c>
      <c r="M58" s="88">
        <v>7.839922253865006E-2</v>
      </c>
      <c r="O58" s="42"/>
      <c r="P58" s="30"/>
      <c r="R58" s="149" t="s">
        <v>57</v>
      </c>
      <c r="U58" s="150">
        <v>113.08509654999999</v>
      </c>
    </row>
    <row r="59" spans="2:21" ht="15" customHeight="1" x14ac:dyDescent="0.25">
      <c r="B59" s="17"/>
      <c r="C59" s="23"/>
      <c r="D59" s="170" t="s">
        <v>26</v>
      </c>
      <c r="E59" s="170"/>
      <c r="F59" s="170"/>
      <c r="G59" s="76">
        <f>+(Arequipa!G86+Cusco!G86+'Madre de Dios'!G86+Moquegua!G86+Puno!G86+Tacna!G86)/1000</f>
        <v>215.37005373000002</v>
      </c>
      <c r="H59" s="59">
        <f t="shared" si="11"/>
        <v>5.1815141065001243E-2</v>
      </c>
      <c r="I59" s="76">
        <f>+(Arequipa!I86+Cusco!I86+'Madre de Dios'!I86+Moquegua!I86+Puno!I86+Tacna!I86)/1000</f>
        <v>73.629348429999979</v>
      </c>
      <c r="J59" s="59">
        <f t="shared" si="12"/>
        <v>2.090586261505397E-2</v>
      </c>
      <c r="K59" s="49">
        <f t="shared" si="13"/>
        <v>141.74070530000006</v>
      </c>
      <c r="L59" s="88">
        <f t="shared" si="10"/>
        <v>1.9250571724772776</v>
      </c>
      <c r="M59" s="88">
        <v>1.8453077717499244</v>
      </c>
      <c r="O59" s="42"/>
      <c r="P59" s="30"/>
      <c r="R59" s="149" t="s">
        <v>21</v>
      </c>
      <c r="U59" s="150">
        <v>64.660053180000006</v>
      </c>
    </row>
    <row r="60" spans="2:21" ht="15" customHeight="1" x14ac:dyDescent="0.25">
      <c r="B60" s="17"/>
      <c r="C60" s="23"/>
      <c r="D60" s="170" t="s">
        <v>27</v>
      </c>
      <c r="E60" s="170"/>
      <c r="F60" s="170"/>
      <c r="G60" s="76">
        <f>+(Arequipa!G87+Cusco!G87+'Madre de Dios'!G87+Moquegua!G87+Puno!G87+Tacna!G87)/1000</f>
        <v>472.12264548000002</v>
      </c>
      <c r="H60" s="59">
        <f t="shared" si="11"/>
        <v>0.11358636473293585</v>
      </c>
      <c r="I60" s="76">
        <f>+(Arequipa!I87+Cusco!I87+'Madre de Dios'!I87+Moquegua!I87+Puno!I87+Tacna!I87)/1000</f>
        <v>176.85065540000005</v>
      </c>
      <c r="J60" s="59">
        <f t="shared" si="12"/>
        <v>5.0213883240996307E-2</v>
      </c>
      <c r="K60" s="49">
        <f t="shared" si="13"/>
        <v>295.27199007999997</v>
      </c>
      <c r="L60" s="88">
        <f t="shared" si="10"/>
        <v>1.6696120769931841</v>
      </c>
      <c r="M60" s="88">
        <v>1.5968271874129218</v>
      </c>
      <c r="O60" s="42"/>
      <c r="P60" s="30"/>
      <c r="R60" s="149" t="s">
        <v>22</v>
      </c>
      <c r="U60" s="150">
        <v>62.264677850000012</v>
      </c>
    </row>
    <row r="61" spans="2:21" ht="15" customHeight="1" x14ac:dyDescent="0.25">
      <c r="B61" s="17"/>
      <c r="C61" s="23"/>
      <c r="D61" s="170" t="s">
        <v>28</v>
      </c>
      <c r="E61" s="170"/>
      <c r="F61" s="170"/>
      <c r="G61" s="76">
        <f>+(Arequipa!G88+Cusco!G88+'Madre de Dios'!G88+Moquegua!G88+Puno!G88+Tacna!G88)/1000</f>
        <v>56.616976320000006</v>
      </c>
      <c r="H61" s="59">
        <f t="shared" si="11"/>
        <v>1.3621283757362022E-2</v>
      </c>
      <c r="I61" s="76">
        <f>+(Arequipa!I88+Cusco!I88+'Madre de Dios'!I88+Moquegua!I88+Puno!I88+Tacna!I88)/1000</f>
        <v>58.136023810000005</v>
      </c>
      <c r="J61" s="59">
        <f t="shared" si="12"/>
        <v>1.6506783676251621E-2</v>
      </c>
      <c r="K61" s="49">
        <f t="shared" si="13"/>
        <v>-1.5190474899999984</v>
      </c>
      <c r="L61" s="88">
        <f t="shared" si="10"/>
        <v>-2.6129194782301357E-2</v>
      </c>
      <c r="M61" s="88">
        <v>-5.2681022156055191E-2</v>
      </c>
      <c r="O61" s="42"/>
      <c r="P61" s="30"/>
      <c r="R61" s="149" t="s">
        <v>28</v>
      </c>
      <c r="U61" s="150">
        <v>56.616976320000006</v>
      </c>
    </row>
    <row r="62" spans="2:21" ht="15" customHeight="1" x14ac:dyDescent="0.25">
      <c r="B62" s="17"/>
      <c r="C62" s="23"/>
      <c r="D62" s="170" t="s">
        <v>57</v>
      </c>
      <c r="E62" s="170"/>
      <c r="F62" s="170"/>
      <c r="G62" s="76">
        <f>+(Arequipa!G89+Cusco!G89+'Madre de Dios'!G89+Moquegua!G89+Puno!G89+Tacna!G89)/1000</f>
        <v>113.08509654999999</v>
      </c>
      <c r="H62" s="59">
        <f t="shared" si="11"/>
        <v>2.7206754739604412E-2</v>
      </c>
      <c r="I62" s="76">
        <f>+(Arequipa!I89+Cusco!I89+'Madre de Dios'!I89+Moquegua!I89+Puno!I89+Tacna!I89)/1000</f>
        <v>0</v>
      </c>
      <c r="J62" s="59">
        <f t="shared" si="12"/>
        <v>0</v>
      </c>
      <c r="K62" s="49">
        <f t="shared" si="13"/>
        <v>113.08509654999999</v>
      </c>
      <c r="L62" s="88" t="str">
        <f t="shared" si="10"/>
        <v xml:space="preserve">  - </v>
      </c>
      <c r="M62" s="88">
        <v>0</v>
      </c>
      <c r="O62" s="42"/>
      <c r="P62" s="30"/>
      <c r="R62" s="149" t="s">
        <v>24</v>
      </c>
      <c r="U62" s="150">
        <v>41.444573160000004</v>
      </c>
    </row>
    <row r="63" spans="2:21" ht="15" customHeight="1" x14ac:dyDescent="0.25">
      <c r="B63" s="17"/>
      <c r="C63" s="23"/>
      <c r="D63" s="170" t="s">
        <v>29</v>
      </c>
      <c r="E63" s="170"/>
      <c r="F63" s="170"/>
      <c r="G63" s="76">
        <f>+(Arequipa!G90+Cusco!G90+'Madre de Dios'!G90+Moquegua!G90+Puno!G90+Tacna!G90)/1000</f>
        <v>10.598028970000001</v>
      </c>
      <c r="H63" s="59">
        <f t="shared" si="11"/>
        <v>2.5497433676640604E-3</v>
      </c>
      <c r="I63" s="76">
        <f>+(Arequipa!I90+Cusco!I90+'Madre de Dios'!I90+Moquegua!I90+Puno!I90+Tacna!I90)/1000</f>
        <v>12.072971529999998</v>
      </c>
      <c r="J63" s="59">
        <f t="shared" si="12"/>
        <v>3.4279249992493514E-3</v>
      </c>
      <c r="K63" s="49">
        <f t="shared" si="13"/>
        <v>-1.474942559999997</v>
      </c>
      <c r="L63" s="88">
        <f t="shared" si="10"/>
        <v>-0.12216897524647752</v>
      </c>
      <c r="M63" s="88">
        <v>-0.14610235296732477</v>
      </c>
      <c r="O63" s="42"/>
      <c r="P63" s="30"/>
      <c r="R63" s="149" t="s">
        <v>29</v>
      </c>
      <c r="U63" s="150">
        <v>10.598028970000001</v>
      </c>
    </row>
    <row r="64" spans="2:21" ht="15" customHeight="1" x14ac:dyDescent="0.25">
      <c r="B64" s="17"/>
      <c r="C64" s="23"/>
      <c r="D64" s="169" t="s">
        <v>30</v>
      </c>
      <c r="E64" s="169"/>
      <c r="F64" s="169"/>
      <c r="G64" s="75">
        <f>+(Arequipa!G91+Cusco!G91+'Madre de Dios'!G91+Moquegua!G91+Puno!G91+Tacna!G91)/1000</f>
        <v>1377.92132614</v>
      </c>
      <c r="H64" s="81">
        <f t="shared" si="11"/>
        <v>0.3315093563561311</v>
      </c>
      <c r="I64" s="75">
        <f>+(Arequipa!I91+Cusco!I91+'Madre de Dios'!I91+Moquegua!I91+Puno!I91+Tacna!I91)/1000</f>
        <v>1326.7925754599996</v>
      </c>
      <c r="J64" s="81">
        <f t="shared" si="12"/>
        <v>0.37672129242880475</v>
      </c>
      <c r="K64" s="86">
        <f t="shared" si="13"/>
        <v>51.128750680000394</v>
      </c>
      <c r="L64" s="87">
        <f t="shared" si="10"/>
        <v>3.8535602041844363E-2</v>
      </c>
      <c r="M64" s="87">
        <v>1.0220739455170769E-2</v>
      </c>
      <c r="O64" s="42"/>
      <c r="P64" s="30"/>
    </row>
    <row r="65" spans="2:16" ht="15" customHeight="1" x14ac:dyDescent="0.25">
      <c r="B65" s="17"/>
      <c r="C65" s="23"/>
      <c r="D65" s="170" t="s">
        <v>31</v>
      </c>
      <c r="E65" s="170"/>
      <c r="F65" s="170"/>
      <c r="G65" s="76">
        <f>+(Arequipa!G92+Cusco!G92+'Madre de Dios'!G92+Moquegua!G92+Puno!G92+Tacna!G92)/1000</f>
        <v>1350.40993604</v>
      </c>
      <c r="H65" s="59">
        <f t="shared" si="11"/>
        <v>0.32489048556031996</v>
      </c>
      <c r="I65" s="76">
        <f>+(Arequipa!I92+Cusco!I92+'Madre de Dios'!I92+Moquegua!I92+Puno!I92+Tacna!I92)/1000</f>
        <v>1301.4093050299996</v>
      </c>
      <c r="J65" s="59">
        <f t="shared" si="12"/>
        <v>0.36951412333596884</v>
      </c>
      <c r="K65" s="49">
        <f t="shared" si="13"/>
        <v>49.000631010000461</v>
      </c>
      <c r="L65" s="88">
        <f t="shared" si="10"/>
        <v>3.7651975301399077E-2</v>
      </c>
      <c r="M65" s="88">
        <v>9.3612041081108099E-3</v>
      </c>
      <c r="O65" s="42"/>
      <c r="P65" s="30"/>
    </row>
    <row r="66" spans="2:16" ht="15" customHeight="1" x14ac:dyDescent="0.25">
      <c r="B66" s="17"/>
      <c r="C66" s="23"/>
      <c r="D66" s="170" t="s">
        <v>32</v>
      </c>
      <c r="E66" s="170"/>
      <c r="F66" s="170"/>
      <c r="G66" s="76">
        <f>+(Arequipa!G93+Cusco!G93+'Madre de Dios'!G93+Moquegua!G93+Puno!G93+Tacna!G93)/1000</f>
        <v>27.379197099999999</v>
      </c>
      <c r="H66" s="59">
        <f t="shared" si="11"/>
        <v>6.5870669362486246E-3</v>
      </c>
      <c r="I66" s="76">
        <f>+(Arequipa!I93+Cusco!I93+'Madre de Dios'!I93+Moquegua!I93+Puno!I93+Tacna!I93)/1000</f>
        <v>25.186065429999999</v>
      </c>
      <c r="J66" s="59">
        <f t="shared" si="12"/>
        <v>7.151175922654302E-3</v>
      </c>
      <c r="K66" s="49">
        <f t="shared" si="13"/>
        <v>2.1931316699999996</v>
      </c>
      <c r="L66" s="88">
        <f t="shared" si="10"/>
        <v>8.7077184647812667E-2</v>
      </c>
      <c r="M66" s="88">
        <v>5.743887369930567E-2</v>
      </c>
      <c r="O66" s="42"/>
      <c r="P66" s="30"/>
    </row>
    <row r="67" spans="2:16" x14ac:dyDescent="0.25">
      <c r="B67" s="17"/>
      <c r="C67" s="23"/>
      <c r="D67" s="170" t="s">
        <v>33</v>
      </c>
      <c r="E67" s="170"/>
      <c r="F67" s="170"/>
      <c r="G67" s="76">
        <f>+(Arequipa!G94+Cusco!G94+'Madre de Dios'!G94+Moquegua!G94+Puno!G94+Tacna!G94)/1000</f>
        <v>0</v>
      </c>
      <c r="H67" s="59">
        <f t="shared" si="11"/>
        <v>0</v>
      </c>
      <c r="I67" s="76">
        <f>+(Arequipa!I94+Cusco!I94+'Madre de Dios'!I94+Moquegua!I94+Puno!I94+Tacna!I94)/1000</f>
        <v>0</v>
      </c>
      <c r="J67" s="59">
        <f t="shared" si="12"/>
        <v>0</v>
      </c>
      <c r="K67" s="49">
        <f t="shared" si="13"/>
        <v>0</v>
      </c>
      <c r="L67" s="88" t="str">
        <f t="shared" si="10"/>
        <v xml:space="preserve">  - </v>
      </c>
      <c r="M67" s="88">
        <v>0</v>
      </c>
      <c r="O67" s="42"/>
      <c r="P67" s="30"/>
    </row>
    <row r="68" spans="2:16" x14ac:dyDescent="0.25">
      <c r="B68" s="17"/>
      <c r="C68" s="23"/>
      <c r="D68" s="170" t="s">
        <v>34</v>
      </c>
      <c r="E68" s="170"/>
      <c r="F68" s="170"/>
      <c r="G68" s="76">
        <f>+(Arequipa!G95+Cusco!G95+'Madre de Dios'!G95+Moquegua!G95+Puno!G95+Tacna!G95)/1000</f>
        <v>0.132193</v>
      </c>
      <c r="H68" s="59">
        <f t="shared" si="11"/>
        <v>3.1803859562540442E-5</v>
      </c>
      <c r="I68" s="76">
        <f>+(Arequipa!I95+Cusco!I95+'Madre de Dios'!I95+Moquegua!I95+Puno!I95+Tacna!I95)/1000</f>
        <v>0.19720500000000002</v>
      </c>
      <c r="J68" s="59">
        <f t="shared" si="12"/>
        <v>5.5993170181605527E-5</v>
      </c>
      <c r="K68" s="49">
        <f t="shared" si="13"/>
        <v>-6.5012000000000014E-2</v>
      </c>
      <c r="L68" s="88">
        <f t="shared" si="10"/>
        <v>-0.32966709769022084</v>
      </c>
      <c r="M68" s="88">
        <v>-0.34794320106011078</v>
      </c>
      <c r="O68" s="42"/>
      <c r="P68" s="30"/>
    </row>
    <row r="69" spans="2:16" x14ac:dyDescent="0.25">
      <c r="B69" s="17"/>
      <c r="C69" s="23"/>
      <c r="D69" s="169" t="s">
        <v>17</v>
      </c>
      <c r="E69" s="169"/>
      <c r="F69" s="169"/>
      <c r="G69" s="77">
        <f>+(Arequipa!G96+Cusco!G96+'Madre de Dios'!G96+Moquegua!G96+Puno!G96+Tacna!G96)/1000</f>
        <v>626.82104898000011</v>
      </c>
      <c r="H69" s="81">
        <f t="shared" si="11"/>
        <v>0.15080472197925915</v>
      </c>
      <c r="I69" s="77">
        <f>+(Arequipa!I96+Cusco!I96+'Madre de Dios'!I96+Moquegua!I96+Puno!I96+Tacna!I96)/1000</f>
        <v>509.69996886999996</v>
      </c>
      <c r="J69" s="81">
        <f t="shared" si="12"/>
        <v>0.14472106233866761</v>
      </c>
      <c r="K69" s="86">
        <f t="shared" si="13"/>
        <v>117.12108011000015</v>
      </c>
      <c r="L69" s="87">
        <f t="shared" si="10"/>
        <v>0.22978435798153263</v>
      </c>
      <c r="M69" s="87">
        <v>0.19625524733859812</v>
      </c>
      <c r="O69" s="42"/>
      <c r="P69" s="30"/>
    </row>
    <row r="70" spans="2:16" x14ac:dyDescent="0.25">
      <c r="B70" s="17"/>
      <c r="C70" s="22"/>
      <c r="D70" s="171" t="s">
        <v>62</v>
      </c>
      <c r="E70" s="171"/>
      <c r="F70" s="171"/>
      <c r="G70" s="78">
        <f>+(Arequipa!G97+Cusco!G97+'Madre de Dios'!G97+Moquegua!G97+Puno!G97+Tacna!G97)/1000</f>
        <v>2171.36785513</v>
      </c>
      <c r="H70" s="80"/>
      <c r="I70" s="78">
        <f>+(Arequipa!I97+Cusco!I97+'Madre de Dios'!I97+Moquegua!I97+Puno!I97+Tacna!I97)/1000</f>
        <v>2055.2570324634403</v>
      </c>
      <c r="J70" s="80"/>
      <c r="K70" s="84">
        <f>+G70-I70</f>
        <v>116.11082266655967</v>
      </c>
      <c r="L70" s="85">
        <f t="shared" si="10"/>
        <v>5.649455072166254E-2</v>
      </c>
      <c r="M70" s="85">
        <v>2.7690051416641825E-2</v>
      </c>
      <c r="O70" s="6"/>
      <c r="P70" s="30"/>
    </row>
    <row r="71" spans="2:16" x14ac:dyDescent="0.25">
      <c r="B71" s="17"/>
      <c r="C71" s="23"/>
      <c r="D71" s="170" t="s">
        <v>58</v>
      </c>
      <c r="E71" s="170"/>
      <c r="F71" s="170"/>
      <c r="G71" s="76">
        <f>+(Arequipa!G98+Cusco!G98+'Madre de Dios'!G98+Moquegua!G98+Puno!G98+Tacna!G98)/1000</f>
        <v>78.321314250143402</v>
      </c>
      <c r="H71" s="59">
        <f>+IF(G71=0,0,G71/G$70)</f>
        <v>3.6070034870003313E-2</v>
      </c>
      <c r="I71" s="76">
        <f>+(Arequipa!I98+Cusco!I98+'Madre de Dios'!I98+Moquegua!I98+Puno!I98+Tacna!I98)/1000</f>
        <v>85.401849577491419</v>
      </c>
      <c r="J71" s="59">
        <f>+IF(I71=0,0,I71/I$70)</f>
        <v>4.1552880359265028E-2</v>
      </c>
      <c r="K71" s="49">
        <f t="shared" ref="K71:K75" si="14">+G71-I71</f>
        <v>-7.0805353273480165</v>
      </c>
      <c r="L71" s="88">
        <f t="shared" si="10"/>
        <v>-8.2908454118705288E-2</v>
      </c>
      <c r="M71" s="88">
        <v>-0.10791223930428318</v>
      </c>
      <c r="O71" s="6"/>
      <c r="P71" s="30"/>
    </row>
    <row r="72" spans="2:16" x14ac:dyDescent="0.25">
      <c r="B72" s="17"/>
      <c r="C72" s="23"/>
      <c r="D72" s="170" t="s">
        <v>59</v>
      </c>
      <c r="E72" s="170"/>
      <c r="F72" s="170"/>
      <c r="G72" s="76">
        <f>+(Arequipa!G99+Cusco!G99+'Madre de Dios'!G99+Moquegua!G99+Puno!G99+Tacna!G99)/1000</f>
        <v>1563.523439809841</v>
      </c>
      <c r="H72" s="59">
        <f t="shared" ref="H72:H74" si="15">+IF(G72=0,0,G72/G$70)</f>
        <v>0.72006382341707487</v>
      </c>
      <c r="I72" s="76">
        <f>+(Arequipa!I99+Cusco!I99+'Madre de Dios'!I99+Moquegua!I99+Puno!I99+Tacna!I99)/1000</f>
        <v>1554.8883026149058</v>
      </c>
      <c r="J72" s="59">
        <f t="shared" ref="J72:J74" si="16">+IF(I72=0,0,I72/I$70)</f>
        <v>0.75654201788630282</v>
      </c>
      <c r="K72" s="49">
        <f t="shared" si="14"/>
        <v>8.6351371949351687</v>
      </c>
      <c r="L72" s="88">
        <f t="shared" si="10"/>
        <v>5.5535418077383714E-3</v>
      </c>
      <c r="M72" s="88">
        <v>-2.1862090649974908E-2</v>
      </c>
      <c r="O72" s="6"/>
      <c r="P72" s="30"/>
    </row>
    <row r="73" spans="2:16" x14ac:dyDescent="0.25">
      <c r="B73" s="17"/>
      <c r="C73" s="23"/>
      <c r="D73" s="170" t="s">
        <v>60</v>
      </c>
      <c r="E73" s="170"/>
      <c r="F73" s="170"/>
      <c r="G73" s="76">
        <f>+(Arequipa!G100+Cusco!G100+'Madre de Dios'!G100+Moquegua!G100+Puno!G100+Tacna!G100)/1000</f>
        <v>524.40156560934884</v>
      </c>
      <c r="H73" s="59">
        <f t="shared" si="15"/>
        <v>0.24150747390425603</v>
      </c>
      <c r="I73" s="76">
        <f>+(Arequipa!I100+Cusco!I100+'Madre de Dios'!I100+Moquegua!I100+Puno!I100+Tacna!I100)/1000</f>
        <v>405.29788033309882</v>
      </c>
      <c r="J73" s="59">
        <f t="shared" si="16"/>
        <v>0.1972005807211894</v>
      </c>
      <c r="K73" s="49">
        <f t="shared" si="14"/>
        <v>119.10368527625002</v>
      </c>
      <c r="L73" s="88">
        <f t="shared" si="10"/>
        <v>0.29386703226368538</v>
      </c>
      <c r="M73" s="88">
        <v>0.25859075752457672</v>
      </c>
      <c r="O73" s="6"/>
      <c r="P73" s="30"/>
    </row>
    <row r="74" spans="2:16" x14ac:dyDescent="0.25">
      <c r="B74" s="17"/>
      <c r="C74" s="23"/>
      <c r="D74" s="170" t="s">
        <v>98</v>
      </c>
      <c r="E74" s="170"/>
      <c r="F74" s="170"/>
      <c r="G74" s="76">
        <f>+(Arequipa!G101+Cusco!G101+'Madre de Dios'!G101+Moquegua!G101+Puno!G101+Tacna!G101)/1000</f>
        <v>5.121535460666788</v>
      </c>
      <c r="H74" s="59">
        <f t="shared" si="15"/>
        <v>2.3586678086657781E-3</v>
      </c>
      <c r="I74" s="76">
        <f>+(Arequipa!I101+Cusco!I101+'Madre de Dios'!I101+Moquegua!I101+Puno!I101+Tacna!I101)/1000</f>
        <v>9.6689999379442799</v>
      </c>
      <c r="J74" s="59">
        <f t="shared" si="16"/>
        <v>4.7045210332427242E-3</v>
      </c>
      <c r="K74" s="49">
        <f t="shared" si="14"/>
        <v>-4.5474644772774919</v>
      </c>
      <c r="L74" s="88">
        <f t="shared" si="10"/>
        <v>-0.47031383870753496</v>
      </c>
      <c r="M74" s="88">
        <v>-0.48475531846188491</v>
      </c>
      <c r="O74" s="6"/>
      <c r="P74" s="30"/>
    </row>
    <row r="75" spans="2:16" x14ac:dyDescent="0.25">
      <c r="B75" s="17"/>
      <c r="C75" s="22"/>
      <c r="D75" s="163" t="s">
        <v>63</v>
      </c>
      <c r="E75" s="163"/>
      <c r="F75" s="163"/>
      <c r="G75" s="79">
        <f>+G70+G52</f>
        <v>6327.8759588100002</v>
      </c>
      <c r="H75" s="82"/>
      <c r="I75" s="79">
        <f>+I70+I52</f>
        <v>5577.2044299834397</v>
      </c>
      <c r="J75" s="82"/>
      <c r="K75" s="89">
        <f t="shared" si="14"/>
        <v>750.67152882656046</v>
      </c>
      <c r="L75" s="90">
        <f>+G75/I75-1</f>
        <v>0.13459638036412969</v>
      </c>
      <c r="M75" s="90">
        <v>0.10366249563433705</v>
      </c>
      <c r="O75" s="6"/>
      <c r="P75" s="30"/>
    </row>
    <row r="76" spans="2:16" x14ac:dyDescent="0.25">
      <c r="B76" s="17"/>
      <c r="C76" s="22"/>
      <c r="D76" s="164" t="s">
        <v>85</v>
      </c>
      <c r="E76" s="164"/>
      <c r="F76" s="164"/>
      <c r="G76" s="164"/>
      <c r="H76" s="164"/>
      <c r="I76" s="164"/>
      <c r="J76" s="164"/>
      <c r="K76" s="164"/>
      <c r="L76" s="164"/>
      <c r="M76" s="164"/>
      <c r="O76" s="6"/>
      <c r="P76" s="30"/>
    </row>
    <row r="77" spans="2:16" x14ac:dyDescent="0.25">
      <c r="B77" s="18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31"/>
    </row>
    <row r="80" spans="2:16" x14ac:dyDescent="0.25">
      <c r="B80" s="65" t="s">
        <v>36</v>
      </c>
      <c r="C80" s="93"/>
      <c r="D80" s="93"/>
      <c r="E80" s="93"/>
      <c r="F80" s="93"/>
      <c r="G80" s="94"/>
      <c r="H80" s="94"/>
      <c r="I80" s="94"/>
      <c r="J80" s="94"/>
      <c r="K80" s="94"/>
      <c r="L80" s="94"/>
      <c r="M80" s="94"/>
      <c r="N80" s="94"/>
      <c r="O80" s="94"/>
      <c r="P80" s="29"/>
    </row>
    <row r="81" spans="2:20" x14ac:dyDescent="0.25">
      <c r="B81" s="98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30"/>
      <c r="S81" s="149" t="s">
        <v>47</v>
      </c>
      <c r="T81" s="149" t="s">
        <v>99</v>
      </c>
    </row>
    <row r="82" spans="2:20" x14ac:dyDescent="0.25">
      <c r="B82" s="98"/>
      <c r="C82" s="188" t="s">
        <v>88</v>
      </c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30"/>
      <c r="R82" s="149">
        <v>2007</v>
      </c>
      <c r="S82" s="150">
        <v>2097.1638005300006</v>
      </c>
      <c r="T82" s="151">
        <v>0.14536057030320459</v>
      </c>
    </row>
    <row r="83" spans="2:20" x14ac:dyDescent="0.25">
      <c r="B83" s="98"/>
      <c r="C83" s="189" t="s">
        <v>69</v>
      </c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30"/>
      <c r="R83" s="149">
        <v>2008</v>
      </c>
      <c r="S83" s="150">
        <v>2805.3890428299987</v>
      </c>
      <c r="T83" s="151">
        <v>0.26450862785712137</v>
      </c>
    </row>
    <row r="84" spans="2:20" ht="15" customHeight="1" x14ac:dyDescent="0.25">
      <c r="B84" s="98"/>
      <c r="C84" s="165" t="s">
        <v>37</v>
      </c>
      <c r="D84" s="166"/>
      <c r="E84" s="92">
        <v>2007</v>
      </c>
      <c r="F84" s="92">
        <v>2008</v>
      </c>
      <c r="G84" s="92">
        <v>2009</v>
      </c>
      <c r="H84" s="92">
        <v>2010</v>
      </c>
      <c r="I84" s="92">
        <v>2011</v>
      </c>
      <c r="J84" s="92">
        <v>2012</v>
      </c>
      <c r="K84" s="92">
        <v>2013</v>
      </c>
      <c r="L84" s="92">
        <v>2014</v>
      </c>
      <c r="M84" s="92">
        <v>2015</v>
      </c>
      <c r="N84" s="92">
        <v>2016</v>
      </c>
      <c r="O84" s="92">
        <v>2017</v>
      </c>
      <c r="P84" s="30"/>
      <c r="R84" s="149">
        <v>2009</v>
      </c>
      <c r="S84" s="150">
        <v>2190.4010917699998</v>
      </c>
      <c r="T84" s="151">
        <v>-0.24149461752431056</v>
      </c>
    </row>
    <row r="85" spans="2:20" x14ac:dyDescent="0.25">
      <c r="B85" s="98"/>
      <c r="C85" s="167" t="s">
        <v>35</v>
      </c>
      <c r="D85" s="168"/>
      <c r="E85" s="99">
        <f>+(Arequipa!D33+Cusco!D33+'Madre de Dios'!D33+Moquegua!D33+Puno!D33+Tacna!D33)/1000</f>
        <v>2097.1638005300006</v>
      </c>
      <c r="F85" s="99">
        <f>+(Arequipa!E33+Cusco!E33+'Madre de Dios'!E33+Moquegua!E33+Puno!E33+Tacna!E33)/1000</f>
        <v>2805.3890428299987</v>
      </c>
      <c r="G85" s="99">
        <f>+(Arequipa!F33+Cusco!F33+'Madre de Dios'!F33+Moquegua!F33+Puno!F33+Tacna!F33)/1000</f>
        <v>2190.4010917699998</v>
      </c>
      <c r="H85" s="99">
        <f>+(Arequipa!G33+Cusco!G33+'Madre de Dios'!G33+Moquegua!G33+Puno!G33+Tacna!G33)/1000</f>
        <v>2852.99214863</v>
      </c>
      <c r="I85" s="99">
        <f>+(Arequipa!H33+Cusco!H33+'Madre de Dios'!H33+Moquegua!H33+Puno!H33+Tacna!H33)/1000</f>
        <v>3909.1391987799984</v>
      </c>
      <c r="J85" s="99">
        <f>+(Arequipa!I33+Cusco!I33+'Madre de Dios'!I33+Moquegua!I33+Puno!I33+Tacna!I33)/1000</f>
        <v>3730.8165859999995</v>
      </c>
      <c r="K85" s="99">
        <f>+(Arequipa!J33+Cusco!J33+'Madre de Dios'!J33+Moquegua!J33+Puno!J33+Tacna!J33)/1000</f>
        <v>3232.9087797100001</v>
      </c>
      <c r="L85" s="99">
        <f>+(Arequipa!K33+Cusco!K33+'Madre de Dios'!K33+Moquegua!K33+Puno!K33+Tacna!K33)/1000</f>
        <v>3703.5418158800007</v>
      </c>
      <c r="M85" s="99">
        <f>+(Arequipa!L33+Cusco!L33+'Madre de Dios'!L33+Moquegua!L33+Puno!L33+Tacna!L33)/1000</f>
        <v>3424.3422182100003</v>
      </c>
      <c r="N85" s="99">
        <f>+(Arequipa!M33+Cusco!M33+'Madre de Dios'!M33+Moquegua!M33+Puno!M33+Tacna!M33)/1000</f>
        <v>3521.9473975200003</v>
      </c>
      <c r="O85" s="99">
        <f>+(Arequipa!N33+Cusco!N33+'Madre de Dios'!N33+Moquegua!N33+Puno!N33+Tacna!N33)/1000</f>
        <v>4156.5081036799993</v>
      </c>
      <c r="P85" s="30"/>
      <c r="R85" s="149">
        <v>2010</v>
      </c>
      <c r="S85" s="150">
        <v>2852.99214863</v>
      </c>
      <c r="T85" s="151">
        <v>0.28290159719824604</v>
      </c>
    </row>
    <row r="86" spans="2:20" x14ac:dyDescent="0.25">
      <c r="B86" s="98"/>
      <c r="C86" s="198" t="s">
        <v>38</v>
      </c>
      <c r="D86" s="199"/>
      <c r="E86" s="49">
        <f>+(Arequipa!D34+Cusco!D34+'Madre de Dios'!D34+Moquegua!D34+Puno!D34+Tacna!D34)/1000</f>
        <v>1474.37556223</v>
      </c>
      <c r="F86" s="49">
        <f>+(Arequipa!E34+Cusco!E34+'Madre de Dios'!E34+Moquegua!E34+Puno!E34+Tacna!E34)/1000</f>
        <v>2082.4326323600003</v>
      </c>
      <c r="G86" s="49">
        <f>+(Arequipa!F34+Cusco!F34+'Madre de Dios'!F34+Moquegua!F34+Puno!F34+Tacna!F34)/1000</f>
        <v>1360.5798201999999</v>
      </c>
      <c r="H86" s="49">
        <f>+(Arequipa!G34+Cusco!G34+'Madre de Dios'!G34+Moquegua!G34+Puno!G34+Tacna!G34)/1000</f>
        <v>1857.1551313399998</v>
      </c>
      <c r="I86" s="49">
        <f>+(Arequipa!H34+Cusco!H34+'Madre de Dios'!H34+Moquegua!H34+Puno!H34+Tacna!H34)/1000</f>
        <v>2801.9426040599997</v>
      </c>
      <c r="J86" s="49">
        <f>+(Arequipa!I34+Cusco!I34+'Madre de Dios'!I34+Moquegua!I34+Puno!I34+Tacna!I34)/1000</f>
        <v>2201.2244815399999</v>
      </c>
      <c r="K86" s="49">
        <f>+(Arequipa!J34+Cusco!J34+'Madre de Dios'!J34+Moquegua!J34+Puno!J34+Tacna!J34)/1000</f>
        <v>1584.1750960400004</v>
      </c>
      <c r="L86" s="49">
        <f>+(Arequipa!K34+Cusco!K34+'Madre de Dios'!K34+Moquegua!K34+Puno!K34+Tacna!K34)/1000</f>
        <v>1841.22083131</v>
      </c>
      <c r="M86" s="49">
        <f>+(Arequipa!L34+Cusco!L34+'Madre de Dios'!L34+Moquegua!L34+Puno!L34+Tacna!L34)/1000</f>
        <v>1670.3841129299999</v>
      </c>
      <c r="N86" s="49">
        <f>+(Arequipa!M34+Cusco!M34+'Madre de Dios'!M34+Moquegua!M34+Puno!M34+Tacna!M34)/1000</f>
        <v>1685.4548531899998</v>
      </c>
      <c r="O86" s="49">
        <f>+(Arequipa!N34+Cusco!N34+'Madre de Dios'!N34+Moquegua!N34+Puno!N34+Tacna!N34)/1000</f>
        <v>2151.7657285599998</v>
      </c>
      <c r="P86" s="30"/>
      <c r="R86" s="149">
        <v>2011</v>
      </c>
      <c r="S86" s="150">
        <v>3909.1391987799984</v>
      </c>
      <c r="T86" s="151">
        <v>0.32552809592531751</v>
      </c>
    </row>
    <row r="87" spans="2:20" x14ac:dyDescent="0.25">
      <c r="B87" s="98"/>
      <c r="C87" s="200" t="s">
        <v>65</v>
      </c>
      <c r="D87" s="201"/>
      <c r="E87" s="49">
        <f>+(Arequipa!D35+Cusco!D35+'Madre de Dios'!D35+Moquegua!D35+Puno!D35+Tacna!D35)/1000</f>
        <v>987.87378792999993</v>
      </c>
      <c r="F87" s="49">
        <f>+(Arequipa!E35+Cusco!E35+'Madre de Dios'!E35+Moquegua!E35+Puno!E35+Tacna!E35)/1000</f>
        <v>1303.8545542699999</v>
      </c>
      <c r="G87" s="49">
        <f>+(Arequipa!F35+Cusco!F35+'Madre de Dios'!F35+Moquegua!F35+Puno!F35+Tacna!F35)/1000</f>
        <v>613.36694659999989</v>
      </c>
      <c r="H87" s="49">
        <f>+(Arequipa!G35+Cusco!G35+'Madre de Dios'!G35+Moquegua!G35+Puno!G35+Tacna!G35)/1000</f>
        <v>1134.8286207500003</v>
      </c>
      <c r="I87" s="49">
        <f>+(Arequipa!H35+Cusco!H35+'Madre de Dios'!H35+Moquegua!H35+Puno!H35+Tacna!H35)/1000</f>
        <v>1810.661237</v>
      </c>
      <c r="J87" s="49">
        <f>+(Arequipa!I35+Cusco!I35+'Madre de Dios'!I35+Moquegua!I35+Puno!I35+Tacna!I35)/1000</f>
        <v>1385.0876551299998</v>
      </c>
      <c r="K87" s="49">
        <f>+(Arequipa!J35+Cusco!J35+'Madre de Dios'!J35+Moquegua!J35+Puno!J35+Tacna!J35)/1000</f>
        <v>787.20767545000024</v>
      </c>
      <c r="L87" s="49">
        <f>+(Arequipa!K35+Cusco!K35+'Madre de Dios'!K35+Moquegua!K35+Puno!K35+Tacna!K35)/1000</f>
        <v>748.22208209999974</v>
      </c>
      <c r="M87" s="49">
        <f>+(Arequipa!L35+Cusco!L35+'Madre de Dios'!L35+Moquegua!L35+Puno!L35+Tacna!L35)/1000</f>
        <v>778.50734978999992</v>
      </c>
      <c r="N87" s="49">
        <f>+(Arequipa!M35+Cusco!M35+'Madre de Dios'!M35+Moquegua!M35+Puno!M35+Tacna!M35)/1000</f>
        <v>854.08274408999989</v>
      </c>
      <c r="O87" s="49">
        <f>+(Arequipa!N35+Cusco!N35+'Madre de Dios'!N35+Moquegua!N35+Puno!N35+Tacna!N35)/1000</f>
        <v>726.40627029999996</v>
      </c>
      <c r="P87" s="30"/>
      <c r="R87" s="149">
        <v>2012</v>
      </c>
      <c r="S87" s="150">
        <v>3730.8165859999995</v>
      </c>
      <c r="T87" s="151">
        <v>-7.9275845465485717E-2</v>
      </c>
    </row>
    <row r="88" spans="2:20" x14ac:dyDescent="0.25">
      <c r="B88" s="98"/>
      <c r="C88" s="200" t="s">
        <v>66</v>
      </c>
      <c r="D88" s="201"/>
      <c r="E88" s="49">
        <f>+(Arequipa!D36+Cusco!D36+'Madre de Dios'!D36+Moquegua!D36+Puno!D36+Tacna!D36)/1000</f>
        <v>129.85378572000002</v>
      </c>
      <c r="F88" s="49">
        <f>+(Arequipa!E36+Cusco!E36+'Madre de Dios'!E36+Moquegua!E36+Puno!E36+Tacna!E36)/1000</f>
        <v>174.42781069</v>
      </c>
      <c r="G88" s="49">
        <f>+(Arequipa!F36+Cusco!F36+'Madre de Dios'!F36+Moquegua!F36+Puno!F36+Tacna!F36)/1000</f>
        <v>195.77982842</v>
      </c>
      <c r="H88" s="49">
        <f>+(Arequipa!G36+Cusco!G36+'Madre de Dios'!G36+Moquegua!G36+Puno!G36+Tacna!G36)/1000</f>
        <v>191.04319729000002</v>
      </c>
      <c r="I88" s="49">
        <f>+(Arequipa!H36+Cusco!H36+'Madre de Dios'!H36+Moquegua!H36+Puno!H36+Tacna!H36)/1000</f>
        <v>268.73309816</v>
      </c>
      <c r="J88" s="49">
        <f>+(Arequipa!I36+Cusco!I36+'Madre de Dios'!I36+Moquegua!I36+Puno!I36+Tacna!I36)/1000</f>
        <v>342.20528332999993</v>
      </c>
      <c r="K88" s="49">
        <f>+(Arequipa!J36+Cusco!J36+'Madre de Dios'!J36+Moquegua!J36+Puno!J36+Tacna!J36)/1000</f>
        <v>352.08541261999994</v>
      </c>
      <c r="L88" s="49">
        <f>+(Arequipa!K36+Cusco!K36+'Madre de Dios'!K36+Moquegua!K36+Puno!K36+Tacna!K36)/1000</f>
        <v>418.59653803999993</v>
      </c>
      <c r="M88" s="49">
        <f>+(Arequipa!L36+Cusco!L36+'Madre de Dios'!L36+Moquegua!L36+Puno!L36+Tacna!L36)/1000</f>
        <v>363.14880427000003</v>
      </c>
      <c r="N88" s="49">
        <f>+(Arequipa!M36+Cusco!M36+'Madre de Dios'!M36+Moquegua!M36+Puno!M36+Tacna!M36)/1000</f>
        <v>351.06311563999998</v>
      </c>
      <c r="O88" s="49">
        <f>+(Arequipa!N36+Cusco!N36+'Madre de Dios'!N36+Moquegua!N36+Puno!N36+Tacna!N36)/1000</f>
        <v>389.19735301999992</v>
      </c>
      <c r="P88" s="30"/>
      <c r="R88" s="149">
        <v>2013</v>
      </c>
      <c r="S88" s="150">
        <v>3232.9087797100001</v>
      </c>
      <c r="T88" s="151">
        <v>-0.15711550853852541</v>
      </c>
    </row>
    <row r="89" spans="2:20" x14ac:dyDescent="0.25">
      <c r="B89" s="98"/>
      <c r="C89" s="198" t="s">
        <v>39</v>
      </c>
      <c r="D89" s="199"/>
      <c r="E89" s="49">
        <f>+(Arequipa!D37+Cusco!D37+'Madre de Dios'!D37+Moquegua!D37+Puno!D37+Tacna!D37)/1000</f>
        <v>465.64108880999987</v>
      </c>
      <c r="F89" s="49">
        <f>+(Arequipa!E37+Cusco!E37+'Madre de Dios'!E37+Moquegua!E37+Puno!E37+Tacna!E37)/1000</f>
        <v>556.41193621999992</v>
      </c>
      <c r="G89" s="49">
        <f>+(Arequipa!F37+Cusco!F37+'Madre de Dios'!F37+Moquegua!F37+Puno!F37+Tacna!F37)/1000</f>
        <v>637.87206505999995</v>
      </c>
      <c r="H89" s="49">
        <f>+(Arequipa!G37+Cusco!G37+'Madre de Dios'!G37+Moquegua!G37+Puno!G37+Tacna!G37)/1000</f>
        <v>781.08586983999987</v>
      </c>
      <c r="I89" s="49">
        <f>+(Arequipa!H37+Cusco!H37+'Madre de Dios'!H37+Moquegua!H37+Puno!H37+Tacna!H37)/1000</f>
        <v>847.55079420999982</v>
      </c>
      <c r="J89" s="49">
        <f>+(Arequipa!I37+Cusco!I37+'Madre de Dios'!I37+Moquegua!I37+Puno!I37+Tacna!I37)/1000</f>
        <v>1125.5196065599998</v>
      </c>
      <c r="K89" s="49">
        <f>+(Arequipa!J37+Cusco!J37+'Madre de Dios'!J37+Moquegua!J37+Puno!J37+Tacna!J37)/1000</f>
        <v>1145.9641337000003</v>
      </c>
      <c r="L89" s="49">
        <f>+(Arequipa!K37+Cusco!K37+'Madre de Dios'!K37+Moquegua!K37+Puno!K37+Tacna!K37)/1000</f>
        <v>1159.6631429199999</v>
      </c>
      <c r="M89" s="49">
        <f>+(Arequipa!L37+Cusco!L37+'Madre de Dios'!L37+Moquegua!L37+Puno!L37+Tacna!L37)/1000</f>
        <v>1274.5902132000003</v>
      </c>
      <c r="N89" s="49">
        <f>+(Arequipa!M37+Cusco!M37+'Madre de Dios'!M37+Moquegua!M37+Puno!M37+Tacna!M37)/1000</f>
        <v>1301.4093050299996</v>
      </c>
      <c r="O89" s="49">
        <f>+(Arequipa!N37+Cusco!N37+'Madre de Dios'!N37+Moquegua!N37+Puno!N37+Tacna!N37)/1000</f>
        <v>1350.40993604</v>
      </c>
      <c r="P89" s="30"/>
      <c r="R89" s="149">
        <v>2014</v>
      </c>
      <c r="S89" s="150">
        <v>3703.5418158800007</v>
      </c>
      <c r="T89" s="151">
        <v>0.10957056908415863</v>
      </c>
    </row>
    <row r="90" spans="2:20" x14ac:dyDescent="0.25">
      <c r="B90" s="98"/>
      <c r="C90" s="198" t="s">
        <v>40</v>
      </c>
      <c r="D90" s="199"/>
      <c r="E90" s="49">
        <f>+(Arequipa!D38+Cusco!D38+'Madre de Dios'!D38+Moquegua!D38+Puno!D38+Tacna!D38)/1000</f>
        <v>25.744338450000004</v>
      </c>
      <c r="F90" s="49">
        <f>+(Arequipa!E38+Cusco!E38+'Madre de Dios'!E38+Moquegua!E38+Puno!E38+Tacna!E38)/1000</f>
        <v>20.267115210000004</v>
      </c>
      <c r="G90" s="49">
        <f>+(Arequipa!F38+Cusco!F38+'Madre de Dios'!F38+Moquegua!F38+Puno!F38+Tacna!F38)/1000</f>
        <v>21.06209183</v>
      </c>
      <c r="H90" s="49">
        <f>+(Arequipa!G38+Cusco!G38+'Madre de Dios'!G38+Moquegua!G38+Puno!G38+Tacna!G38)/1000</f>
        <v>22.997058520000003</v>
      </c>
      <c r="I90" s="49">
        <f>+(Arequipa!H38+Cusco!H38+'Madre de Dios'!H38+Moquegua!H38+Puno!H38+Tacna!H38)/1000</f>
        <v>23.865929070000007</v>
      </c>
      <c r="J90" s="49">
        <f>+(Arequipa!I38+Cusco!I38+'Madre de Dios'!I38+Moquegua!I38+Puno!I38+Tacna!I38)/1000</f>
        <v>27.542917459999998</v>
      </c>
      <c r="K90" s="49">
        <f>+(Arequipa!J38+Cusco!J38+'Madre de Dios'!J38+Moquegua!J38+Puno!J38+Tacna!J38)/1000</f>
        <v>24.153619959999997</v>
      </c>
      <c r="L90" s="49">
        <f>+(Arequipa!K38+Cusco!K38+'Madre de Dios'!K38+Moquegua!K38+Puno!K38+Tacna!K38)/1000</f>
        <v>23.176985639999998</v>
      </c>
      <c r="M90" s="49">
        <f>+(Arequipa!L38+Cusco!L38+'Madre de Dios'!L38+Moquegua!L38+Puno!L38+Tacna!L38)/1000</f>
        <v>24.022976060000001</v>
      </c>
      <c r="N90" s="49">
        <f>+(Arequipa!M38+Cusco!M38+'Madre de Dios'!M38+Moquegua!M38+Puno!M38+Tacna!M38)/1000</f>
        <v>25.186065429999999</v>
      </c>
      <c r="O90" s="49">
        <f>+(Arequipa!N38+Cusco!N38+'Madre de Dios'!N38+Moquegua!N38+Puno!N38+Tacna!N38)/1000</f>
        <v>27.379197099999999</v>
      </c>
      <c r="P90" s="30"/>
      <c r="R90" s="149">
        <v>2015</v>
      </c>
      <c r="S90" s="150">
        <v>3424.3422182100003</v>
      </c>
      <c r="T90" s="151">
        <v>-0.10707950687691126</v>
      </c>
    </row>
    <row r="91" spans="2:20" x14ac:dyDescent="0.25">
      <c r="B91" s="98"/>
      <c r="C91" s="202" t="s">
        <v>48</v>
      </c>
      <c r="D91" s="203"/>
      <c r="E91" s="99">
        <f>+(Arequipa!D39+Cusco!D39+'Madre de Dios'!D39+Moquegua!D39+Puno!D39+Tacna!D39)/1000</f>
        <v>902.51643847416688</v>
      </c>
      <c r="F91" s="99">
        <f>+(Arequipa!E39+Cusco!E39+'Madre de Dios'!E39+Moquegua!E39+Puno!E39+Tacna!E39)/1000</f>
        <v>1230.3567212700002</v>
      </c>
      <c r="G91" s="99">
        <f>+(Arequipa!F39+Cusco!F39+'Madre de Dios'!F39+Moquegua!F39+Puno!F39+Tacna!F39)/1000</f>
        <v>935.5667161099999</v>
      </c>
      <c r="H91" s="99">
        <f>+(Arequipa!G39+Cusco!G39+'Madre de Dios'!G39+Moquegua!G39+Puno!G39+Tacna!G39)/1000</f>
        <v>1131.97025401</v>
      </c>
      <c r="I91" s="99">
        <f>+(Arequipa!H39+Cusco!H39+'Madre de Dios'!H39+Moquegua!H39+Puno!H39+Tacna!H39)/1000</f>
        <v>1188.0701082800001</v>
      </c>
      <c r="J91" s="99">
        <f>+(Arequipa!I39+Cusco!I39+'Madre de Dios'!I39+Moquegua!I39+Puno!I39+Tacna!I39)/1000</f>
        <v>1646.2181537800002</v>
      </c>
      <c r="K91" s="99">
        <f>+(Arequipa!J39+Cusco!J39+'Madre de Dios'!J39+Moquegua!J39+Puno!J39+Tacna!J39)/1000</f>
        <v>2004.1350062399997</v>
      </c>
      <c r="L91" s="99">
        <f>+(Arequipa!K39+Cusco!K39+'Madre de Dios'!K39+Moquegua!K39+Puno!K39+Tacna!K39)/1000</f>
        <v>2260.2619421899999</v>
      </c>
      <c r="M91" s="99">
        <f>+(Arequipa!L39+Cusco!L39+'Madre de Dios'!L39+Moquegua!L39+Puno!L39+Tacna!L39)/1000</f>
        <v>2010.9111410800001</v>
      </c>
      <c r="N91" s="99">
        <f>+(Arequipa!M39+Cusco!M39+'Madre de Dios'!M39+Moquegua!M39+Puno!M39+Tacna!M39)/1000</f>
        <v>2055.2570324634403</v>
      </c>
      <c r="O91" s="99">
        <f>+(Arequipa!N39+Cusco!N39+'Madre de Dios'!N39+Moquegua!N39+Puno!N39+Tacna!N39)/1000</f>
        <v>2171.36785513</v>
      </c>
      <c r="P91" s="30"/>
      <c r="R91" s="149">
        <v>2016</v>
      </c>
      <c r="S91" s="150">
        <v>3521.9473975200003</v>
      </c>
      <c r="T91" s="151">
        <v>-7.1605795623240764E-3</v>
      </c>
    </row>
    <row r="92" spans="2:20" x14ac:dyDescent="0.25">
      <c r="B92" s="98"/>
      <c r="C92" s="204" t="s">
        <v>67</v>
      </c>
      <c r="D92" s="205"/>
      <c r="E92" s="86">
        <f>+(Arequipa!D40+Cusco!D40+'Madre de Dios'!D40+Moquegua!D40+Puno!D40+Tacna!D40)/1000</f>
        <v>2999.6802390041671</v>
      </c>
      <c r="F92" s="86">
        <f>+(Arequipa!E40+Cusco!E40+'Madre de Dios'!E40+Moquegua!E40+Puno!E40+Tacna!E40)/1000</f>
        <v>4035.7457640999992</v>
      </c>
      <c r="G92" s="86">
        <f>+(Arequipa!F40+Cusco!F40+'Madre de Dios'!F40+Moquegua!F40+Puno!F40+Tacna!F40)/1000</f>
        <v>3125.9678078800002</v>
      </c>
      <c r="H92" s="86">
        <f>+(Arequipa!G40+Cusco!G40+'Madre de Dios'!G40+Moquegua!G40+Puno!G40+Tacna!G40)/1000</f>
        <v>3984.9624026400002</v>
      </c>
      <c r="I92" s="86">
        <f>+(Arequipa!H40+Cusco!H40+'Madre de Dios'!H40+Moquegua!H40+Puno!H40+Tacna!H40)/1000</f>
        <v>5097.2093070599976</v>
      </c>
      <c r="J92" s="86">
        <f>+(Arequipa!I40+Cusco!I40+'Madre de Dios'!I40+Moquegua!I40+Puno!I40+Tacna!I40)/1000</f>
        <v>5377.0347397799997</v>
      </c>
      <c r="K92" s="86">
        <f>+(Arequipa!J40+Cusco!J40+'Madre de Dios'!J40+Moquegua!J40+Puno!J40+Tacna!J40)/1000</f>
        <v>5237.0437859499998</v>
      </c>
      <c r="L92" s="86">
        <f>+(Arequipa!K40+Cusco!K40+'Madre de Dios'!K40+Moquegua!K40+Puno!K40+Tacna!K40)/1000</f>
        <v>5963.8037580700002</v>
      </c>
      <c r="M92" s="86">
        <f>+(Arequipa!L40+Cusco!L40+'Madre de Dios'!L40+Moquegua!L40+Puno!L40+Tacna!L40)/1000</f>
        <v>5435.253359289999</v>
      </c>
      <c r="N92" s="86">
        <f>+(Arequipa!M40+Cusco!M40+'Madre de Dios'!M40+Moquegua!M40+Puno!M40+Tacna!M40)/1000</f>
        <v>5577.2044299834406</v>
      </c>
      <c r="O92" s="86">
        <f>+(Arequipa!N40+Cusco!N40+'Madre de Dios'!N40+Moquegua!N40+Puno!N40+Tacna!N40)/1000</f>
        <v>6327.8759588099983</v>
      </c>
      <c r="P92" s="30"/>
      <c r="R92" s="149">
        <v>2017</v>
      </c>
      <c r="S92" s="150">
        <v>4156.5081036799993</v>
      </c>
      <c r="T92" s="151">
        <v>0.14799674672559515</v>
      </c>
    </row>
    <row r="93" spans="2:20" x14ac:dyDescent="0.25">
      <c r="B93" s="112"/>
      <c r="C93" s="143" t="s">
        <v>68</v>
      </c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4"/>
      <c r="P93" s="30"/>
    </row>
    <row r="94" spans="2:20" x14ac:dyDescent="0.25">
      <c r="B94" s="108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144"/>
      <c r="P94" s="30"/>
    </row>
    <row r="95" spans="2:20" x14ac:dyDescent="0.25">
      <c r="B95" s="25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36"/>
      <c r="P95" s="30"/>
    </row>
    <row r="96" spans="2:20" x14ac:dyDescent="0.25">
      <c r="B96" s="25"/>
      <c r="C96" s="188" t="s">
        <v>89</v>
      </c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30"/>
    </row>
    <row r="97" spans="2:16" x14ac:dyDescent="0.25">
      <c r="B97" s="25"/>
      <c r="C97" s="189" t="s">
        <v>72</v>
      </c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30"/>
    </row>
    <row r="98" spans="2:16" x14ac:dyDescent="0.25">
      <c r="B98" s="25"/>
      <c r="C98" s="165" t="s">
        <v>37</v>
      </c>
      <c r="D98" s="166"/>
      <c r="E98" s="92">
        <v>2007</v>
      </c>
      <c r="F98" s="92">
        <v>2008</v>
      </c>
      <c r="G98" s="92">
        <v>2009</v>
      </c>
      <c r="H98" s="92">
        <v>2010</v>
      </c>
      <c r="I98" s="92">
        <v>2011</v>
      </c>
      <c r="J98" s="92">
        <v>2012</v>
      </c>
      <c r="K98" s="92">
        <v>2013</v>
      </c>
      <c r="L98" s="92">
        <v>2014</v>
      </c>
      <c r="M98" s="92">
        <v>2015</v>
      </c>
      <c r="N98" s="92">
        <v>2016</v>
      </c>
      <c r="O98" s="92">
        <v>2017</v>
      </c>
      <c r="P98" s="30"/>
    </row>
    <row r="99" spans="2:16" x14ac:dyDescent="0.25">
      <c r="B99" s="25"/>
      <c r="C99" s="167" t="s">
        <v>35</v>
      </c>
      <c r="D99" s="168"/>
      <c r="E99" s="104">
        <v>0.1657131331040671</v>
      </c>
      <c r="F99" s="104">
        <v>0.33770621165643511</v>
      </c>
      <c r="G99" s="104">
        <v>-0.21921663686246384</v>
      </c>
      <c r="H99" s="104">
        <v>0.30249759249552755</v>
      </c>
      <c r="I99" s="104">
        <v>0.37018925925090884</v>
      </c>
      <c r="J99" s="104">
        <v>-4.5616849058649933E-2</v>
      </c>
      <c r="K99" s="104">
        <v>-0.13345813036170506</v>
      </c>
      <c r="L99" s="104">
        <v>0.14557572398074825</v>
      </c>
      <c r="M99" s="104">
        <v>-7.5387186523141692E-2</v>
      </c>
      <c r="N99" s="104">
        <v>2.8503336725796302E-2</v>
      </c>
      <c r="O99" s="104">
        <v>0.18017324921060118</v>
      </c>
      <c r="P99" s="30"/>
    </row>
    <row r="100" spans="2:16" x14ac:dyDescent="0.25">
      <c r="B100" s="25"/>
      <c r="C100" s="198" t="s">
        <v>38</v>
      </c>
      <c r="D100" s="199"/>
      <c r="E100" s="59">
        <v>0.47621536580891766</v>
      </c>
      <c r="F100" s="59">
        <v>0.41241667707128227</v>
      </c>
      <c r="G100" s="59">
        <v>-0.34663921461023772</v>
      </c>
      <c r="H100" s="59">
        <v>0.36497330312234477</v>
      </c>
      <c r="I100" s="59">
        <v>0.50872835380117332</v>
      </c>
      <c r="J100" s="59">
        <v>-0.21439344319528975</v>
      </c>
      <c r="K100" s="59">
        <v>-0.28032097165678682</v>
      </c>
      <c r="L100" s="59">
        <v>0.16225841190948076</v>
      </c>
      <c r="M100" s="59">
        <v>-9.2784480533197322E-2</v>
      </c>
      <c r="N100" s="59">
        <v>9.0223201617767312E-3</v>
      </c>
      <c r="O100" s="59">
        <v>0.27666767489347466</v>
      </c>
      <c r="P100" s="30"/>
    </row>
    <row r="101" spans="2:16" x14ac:dyDescent="0.25">
      <c r="B101" s="25"/>
      <c r="C101" s="200" t="s">
        <v>65</v>
      </c>
      <c r="D101" s="201"/>
      <c r="E101" s="59">
        <v>0.61426605505966081</v>
      </c>
      <c r="F101" s="59">
        <v>0.31985944986161541</v>
      </c>
      <c r="G101" s="59">
        <v>-0.52957410426547857</v>
      </c>
      <c r="H101" s="59">
        <v>0.8501626588138691</v>
      </c>
      <c r="I101" s="59">
        <v>0.59553716208121954</v>
      </c>
      <c r="J101" s="59">
        <v>-0.23503766092386957</v>
      </c>
      <c r="K101" s="59">
        <v>-0.43165497682807985</v>
      </c>
      <c r="L101" s="59">
        <v>-4.9523898922498089E-2</v>
      </c>
      <c r="M101" s="59">
        <v>4.0476308324127519E-2</v>
      </c>
      <c r="N101" s="59">
        <v>9.7077303535266779E-2</v>
      </c>
      <c r="O101" s="59">
        <v>-0.14948958361878095</v>
      </c>
      <c r="P101" s="30"/>
    </row>
    <row r="102" spans="2:16" x14ac:dyDescent="0.25">
      <c r="B102" s="25"/>
      <c r="C102" s="200" t="s">
        <v>66</v>
      </c>
      <c r="D102" s="201"/>
      <c r="E102" s="59">
        <v>0.20448879306558654</v>
      </c>
      <c r="F102" s="59">
        <v>0.34326319192660026</v>
      </c>
      <c r="G102" s="59">
        <v>0.12241177393407554</v>
      </c>
      <c r="H102" s="59">
        <v>-2.4193662688469786E-2</v>
      </c>
      <c r="I102" s="59">
        <v>0.40666143559180568</v>
      </c>
      <c r="J102" s="59">
        <v>0.27340206946245083</v>
      </c>
      <c r="K102" s="59">
        <v>2.887193673299393E-2</v>
      </c>
      <c r="L102" s="59">
        <v>0.18890622285389691</v>
      </c>
      <c r="M102" s="59">
        <v>-0.13246104239089873</v>
      </c>
      <c r="N102" s="59">
        <v>-3.3280265521718144E-2</v>
      </c>
      <c r="O102" s="59">
        <v>0.1086250183545483</v>
      </c>
      <c r="P102" s="30"/>
    </row>
    <row r="103" spans="2:16" x14ac:dyDescent="0.25">
      <c r="B103" s="25"/>
      <c r="C103" s="198" t="s">
        <v>39</v>
      </c>
      <c r="D103" s="199"/>
      <c r="E103" s="59">
        <v>-7.7029649683106771E-2</v>
      </c>
      <c r="F103" s="59">
        <v>0.19493736612027845</v>
      </c>
      <c r="G103" s="59">
        <v>0.14640255454151774</v>
      </c>
      <c r="H103" s="59">
        <v>0.22451806972692689</v>
      </c>
      <c r="I103" s="59">
        <v>8.5092980088879111E-2</v>
      </c>
      <c r="J103" s="59">
        <v>0.32796714279418993</v>
      </c>
      <c r="K103" s="59">
        <v>1.8164523319577075E-2</v>
      </c>
      <c r="L103" s="59">
        <v>1.1954134354771995E-2</v>
      </c>
      <c r="M103" s="59">
        <v>9.9103839750064981E-2</v>
      </c>
      <c r="N103" s="59">
        <v>2.1041344545292606E-2</v>
      </c>
      <c r="O103" s="59">
        <v>3.7651975301399077E-2</v>
      </c>
      <c r="P103" s="30"/>
    </row>
    <row r="104" spans="2:16" x14ac:dyDescent="0.25">
      <c r="B104" s="25"/>
      <c r="C104" s="198" t="s">
        <v>40</v>
      </c>
      <c r="D104" s="199"/>
      <c r="E104" s="59">
        <v>-0.84073049904459096</v>
      </c>
      <c r="F104" s="59">
        <v>-0.21275447612055454</v>
      </c>
      <c r="G104" s="59">
        <v>3.9224951936314367E-2</v>
      </c>
      <c r="H104" s="59">
        <v>9.1869635058940968E-2</v>
      </c>
      <c r="I104" s="59">
        <v>3.7781812367193357E-2</v>
      </c>
      <c r="J104" s="59">
        <v>0.1540685208279633</v>
      </c>
      <c r="K104" s="59">
        <v>-0.12305513767458398</v>
      </c>
      <c r="L104" s="59">
        <v>-4.0434283623629552E-2</v>
      </c>
      <c r="M104" s="59">
        <v>3.6501313550453718E-2</v>
      </c>
      <c r="N104" s="59">
        <v>4.84157069921336E-2</v>
      </c>
      <c r="O104" s="59">
        <v>8.7077184647812667E-2</v>
      </c>
      <c r="P104" s="30"/>
    </row>
    <row r="105" spans="2:16" x14ac:dyDescent="0.25">
      <c r="B105" s="25"/>
      <c r="C105" s="202" t="s">
        <v>48</v>
      </c>
      <c r="D105" s="203"/>
      <c r="E105" s="104">
        <v>-0.1436689311511945</v>
      </c>
      <c r="F105" s="104">
        <v>0.36325131467975713</v>
      </c>
      <c r="G105" s="104">
        <v>-0.23959718353528547</v>
      </c>
      <c r="H105" s="104">
        <v>0.20993001837071312</v>
      </c>
      <c r="I105" s="104">
        <v>4.9559477443215982E-2</v>
      </c>
      <c r="J105" s="104">
        <v>0.38562374586064863</v>
      </c>
      <c r="K105" s="104">
        <v>0.21741763182368068</v>
      </c>
      <c r="L105" s="104">
        <v>0.12779924264210396</v>
      </c>
      <c r="M105" s="104">
        <v>-0.11031942645921833</v>
      </c>
      <c r="N105" s="104">
        <v>2.2052635980535307E-2</v>
      </c>
      <c r="O105" s="104">
        <v>5.649455072166254E-2</v>
      </c>
      <c r="P105" s="30"/>
    </row>
    <row r="106" spans="2:16" x14ac:dyDescent="0.25">
      <c r="B106" s="25"/>
      <c r="C106" s="204" t="s">
        <v>67</v>
      </c>
      <c r="D106" s="205"/>
      <c r="E106" s="86">
        <v>5.142244812031227E-2</v>
      </c>
      <c r="F106" s="105">
        <v>0.34539198932743043</v>
      </c>
      <c r="G106" s="105">
        <v>-0.22542994762279989</v>
      </c>
      <c r="H106" s="105">
        <v>0.27479316728554593</v>
      </c>
      <c r="I106" s="105">
        <v>0.27911101587386256</v>
      </c>
      <c r="J106" s="105">
        <v>5.4897771675262108E-2</v>
      </c>
      <c r="K106" s="105">
        <v>-2.6034972918126953E-2</v>
      </c>
      <c r="L106" s="105">
        <v>0.13877294172520771</v>
      </c>
      <c r="M106" s="105">
        <v>-8.8626390173349612E-2</v>
      </c>
      <c r="N106" s="105">
        <v>2.611673482539989E-2</v>
      </c>
      <c r="O106" s="105">
        <v>0.13459638036412946</v>
      </c>
      <c r="P106" s="30"/>
    </row>
    <row r="107" spans="2:16" x14ac:dyDescent="0.25">
      <c r="B107" s="25"/>
      <c r="C107" s="143" t="s">
        <v>90</v>
      </c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4"/>
      <c r="P107" s="30"/>
    </row>
    <row r="108" spans="2:16" x14ac:dyDescent="0.25">
      <c r="B108" s="25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6"/>
      <c r="P108" s="30"/>
    </row>
    <row r="109" spans="2:16" x14ac:dyDescent="0.25">
      <c r="B109" s="25"/>
      <c r="C109" s="188" t="s">
        <v>71</v>
      </c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30"/>
    </row>
    <row r="110" spans="2:16" x14ac:dyDescent="0.25">
      <c r="B110" s="25"/>
      <c r="C110" s="189" t="s">
        <v>74</v>
      </c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30"/>
    </row>
    <row r="111" spans="2:16" x14ac:dyDescent="0.25">
      <c r="B111" s="25"/>
      <c r="C111" s="165" t="s">
        <v>37</v>
      </c>
      <c r="D111" s="166"/>
      <c r="E111" s="92">
        <v>2007</v>
      </c>
      <c r="F111" s="92">
        <v>2008</v>
      </c>
      <c r="G111" s="92">
        <v>2009</v>
      </c>
      <c r="H111" s="92">
        <v>2010</v>
      </c>
      <c r="I111" s="92">
        <v>2011</v>
      </c>
      <c r="J111" s="92">
        <v>2012</v>
      </c>
      <c r="K111" s="92">
        <v>2013</v>
      </c>
      <c r="L111" s="92">
        <v>2014</v>
      </c>
      <c r="M111" s="92">
        <v>2015</v>
      </c>
      <c r="N111" s="92">
        <v>2016</v>
      </c>
      <c r="O111" s="92">
        <v>2017</v>
      </c>
      <c r="P111" s="30"/>
    </row>
    <row r="112" spans="2:16" x14ac:dyDescent="0.25">
      <c r="B112" s="25"/>
      <c r="C112" s="167" t="s">
        <v>35</v>
      </c>
      <c r="D112" s="168"/>
      <c r="E112" s="104">
        <v>0.14536057030320459</v>
      </c>
      <c r="F112" s="104">
        <v>0.26450862785712137</v>
      </c>
      <c r="G112" s="104">
        <v>-0.24149461752431056</v>
      </c>
      <c r="H112" s="104">
        <v>0.28290159719824604</v>
      </c>
      <c r="I112" s="104">
        <v>0.32552809592531751</v>
      </c>
      <c r="J112" s="104">
        <v>-7.9275845465485717E-2</v>
      </c>
      <c r="K112" s="104">
        <v>-0.15711550853852541</v>
      </c>
      <c r="L112" s="104">
        <v>0.10957056908415863</v>
      </c>
      <c r="M112" s="104">
        <v>-0.10707950687691126</v>
      </c>
      <c r="N112" s="104">
        <v>-7.1605795623240764E-3</v>
      </c>
      <c r="O112" s="104">
        <v>0.14799674672559515</v>
      </c>
      <c r="P112" s="30"/>
    </row>
    <row r="113" spans="2:16" x14ac:dyDescent="0.25">
      <c r="B113" s="25"/>
      <c r="C113" s="198" t="s">
        <v>38</v>
      </c>
      <c r="D113" s="199"/>
      <c r="E113" s="59">
        <v>0.45044164405267306</v>
      </c>
      <c r="F113" s="59">
        <v>0.33513103155465229</v>
      </c>
      <c r="G113" s="59">
        <v>-0.36528146498251934</v>
      </c>
      <c r="H113" s="59">
        <v>0.34443736464306318</v>
      </c>
      <c r="I113" s="59">
        <v>0.4595515244192947</v>
      </c>
      <c r="J113" s="59">
        <v>-0.2421000600258516</v>
      </c>
      <c r="K113" s="59">
        <v>-0.29996886120025323</v>
      </c>
      <c r="L113" s="59">
        <v>0.12572892435605176</v>
      </c>
      <c r="M113" s="59">
        <v>-0.12388048575157307</v>
      </c>
      <c r="N113" s="59">
        <v>-2.5966081211478587E-2</v>
      </c>
      <c r="O113" s="59">
        <v>0.24186032720853645</v>
      </c>
      <c r="P113" s="30"/>
    </row>
    <row r="114" spans="2:16" x14ac:dyDescent="0.25">
      <c r="B114" s="25"/>
      <c r="C114" s="200" t="s">
        <v>65</v>
      </c>
      <c r="D114" s="201"/>
      <c r="E114" s="59">
        <v>0.58608206164833376</v>
      </c>
      <c r="F114" s="59">
        <v>0.24763841818610866</v>
      </c>
      <c r="G114" s="59">
        <v>-0.54299669944718376</v>
      </c>
      <c r="H114" s="59">
        <v>0.82232707664449389</v>
      </c>
      <c r="I114" s="59">
        <v>0.54353080945025711</v>
      </c>
      <c r="J114" s="59">
        <v>-0.26201620156232475</v>
      </c>
      <c r="K114" s="59">
        <v>-0.44717131091324558</v>
      </c>
      <c r="L114" s="59">
        <v>-7.9397122078697979E-2</v>
      </c>
      <c r="M114" s="59">
        <v>4.8126142856270704E-3</v>
      </c>
      <c r="N114" s="59">
        <v>5.9035547405009492E-2</v>
      </c>
      <c r="O114" s="59">
        <v>-0.17267808627677517</v>
      </c>
      <c r="P114" s="30"/>
    </row>
    <row r="115" spans="2:16" x14ac:dyDescent="0.25">
      <c r="B115" s="25"/>
      <c r="C115" s="200" t="s">
        <v>66</v>
      </c>
      <c r="D115" s="201"/>
      <c r="E115" s="59">
        <v>0.18345923347014348</v>
      </c>
      <c r="F115" s="59">
        <v>0.26976153722931784</v>
      </c>
      <c r="G115" s="59">
        <v>9.0386158411415396E-2</v>
      </c>
      <c r="H115" s="59">
        <v>-3.8874608363292595E-2</v>
      </c>
      <c r="I115" s="59">
        <v>0.36081146581965751</v>
      </c>
      <c r="J115" s="59">
        <v>0.22849197686681166</v>
      </c>
      <c r="K115" s="59">
        <v>7.8280064431290874E-4</v>
      </c>
      <c r="L115" s="59">
        <v>0.15153920135083543</v>
      </c>
      <c r="M115" s="59">
        <v>-0.16219708126379184</v>
      </c>
      <c r="N115" s="59">
        <v>-6.6801801576490405E-2</v>
      </c>
      <c r="O115" s="59">
        <v>7.839922253865006E-2</v>
      </c>
      <c r="P115" s="30"/>
    </row>
    <row r="116" spans="2:16" x14ac:dyDescent="0.25">
      <c r="B116" s="25"/>
      <c r="C116" s="198" t="s">
        <v>39</v>
      </c>
      <c r="D116" s="199"/>
      <c r="E116" s="59">
        <v>-9.3144087690799515E-2</v>
      </c>
      <c r="F116" s="59">
        <v>0.12955191210252859</v>
      </c>
      <c r="G116" s="59">
        <v>0.11369241348761738</v>
      </c>
      <c r="H116" s="59">
        <v>0.20609527150138041</v>
      </c>
      <c r="I116" s="59">
        <v>4.9724497610994067E-2</v>
      </c>
      <c r="J116" s="59">
        <v>0.28113265997288495</v>
      </c>
      <c r="K116" s="59">
        <v>-9.63229068139837E-3</v>
      </c>
      <c r="L116" s="59">
        <v>-1.9851327818499742E-2</v>
      </c>
      <c r="M116" s="59">
        <v>6.1430609957333848E-2</v>
      </c>
      <c r="N116" s="59">
        <v>-1.4363823078661686E-2</v>
      </c>
      <c r="O116" s="59">
        <v>9.3612041081108099E-3</v>
      </c>
      <c r="P116" s="30"/>
    </row>
    <row r="117" spans="2:16" x14ac:dyDescent="0.25">
      <c r="B117" s="25"/>
      <c r="C117" s="198" t="s">
        <v>40</v>
      </c>
      <c r="D117" s="199"/>
      <c r="E117" s="59">
        <v>-0.84351123679936379</v>
      </c>
      <c r="F117" s="59">
        <v>-0.25583155067001484</v>
      </c>
      <c r="G117" s="59">
        <v>9.572894175361002E-3</v>
      </c>
      <c r="H117" s="59">
        <v>7.544252428565712E-2</v>
      </c>
      <c r="I117" s="59">
        <v>3.9554320291963485E-3</v>
      </c>
      <c r="J117" s="59">
        <v>0.11336706024845067</v>
      </c>
      <c r="K117" s="59">
        <v>-0.14699652697745968</v>
      </c>
      <c r="L117" s="59">
        <v>-7.0593191086798512E-2</v>
      </c>
      <c r="M117" s="59">
        <v>9.7386768625451481E-4</v>
      </c>
      <c r="N117" s="59">
        <v>1.2061318363361773E-2</v>
      </c>
      <c r="O117" s="59">
        <v>5.743887369930567E-2</v>
      </c>
      <c r="P117" s="30"/>
    </row>
    <row r="118" spans="2:16" x14ac:dyDescent="0.25">
      <c r="B118" s="25"/>
      <c r="C118" s="202" t="s">
        <v>48</v>
      </c>
      <c r="D118" s="203"/>
      <c r="E118" s="104">
        <v>-0.15861989238010876</v>
      </c>
      <c r="F118" s="104">
        <v>0.28865593530850231</v>
      </c>
      <c r="G118" s="104">
        <v>-0.26129364895732154</v>
      </c>
      <c r="H118" s="104">
        <v>0.19172669647081975</v>
      </c>
      <c r="I118" s="104">
        <v>1.5349205449374459E-2</v>
      </c>
      <c r="J118" s="104">
        <v>0.33675584135379721</v>
      </c>
      <c r="K118" s="104">
        <v>0.18418102742601472</v>
      </c>
      <c r="L118" s="104">
        <v>9.2352798052232288E-2</v>
      </c>
      <c r="M118" s="104">
        <v>-0.1408143983417226</v>
      </c>
      <c r="N118" s="104">
        <v>-1.3387598727599981E-2</v>
      </c>
      <c r="O118" s="104">
        <v>2.7690051416641825E-2</v>
      </c>
      <c r="P118" s="30"/>
    </row>
    <row r="119" spans="2:16" x14ac:dyDescent="0.25">
      <c r="B119" s="25"/>
      <c r="C119" s="204" t="s">
        <v>67</v>
      </c>
      <c r="D119" s="205"/>
      <c r="E119" s="105">
        <v>3.3065323371598732E-2</v>
      </c>
      <c r="F119" s="105">
        <v>0.27177384954188177</v>
      </c>
      <c r="G119" s="105">
        <v>-0.24753064477234343</v>
      </c>
      <c r="H119" s="105">
        <v>0.25561398334304641</v>
      </c>
      <c r="I119" s="105">
        <v>0.23741853754956366</v>
      </c>
      <c r="J119" s="105">
        <v>1.7693845483381487E-2</v>
      </c>
      <c r="K119" s="105">
        <v>-5.2625100624582588E-2</v>
      </c>
      <c r="L119" s="105">
        <v>0.10298159655215811</v>
      </c>
      <c r="M119" s="105">
        <v>-0.11986491940807409</v>
      </c>
      <c r="N119" s="105">
        <v>-9.4644247352023703E-3</v>
      </c>
      <c r="O119" s="105">
        <v>0.10366249563433705</v>
      </c>
      <c r="P119" s="30"/>
    </row>
    <row r="120" spans="2:16" x14ac:dyDescent="0.25">
      <c r="B120" s="25"/>
      <c r="C120" s="186" t="s">
        <v>90</v>
      </c>
      <c r="D120" s="186"/>
      <c r="E120" s="186"/>
      <c r="F120" s="186"/>
      <c r="G120" s="186"/>
      <c r="H120" s="186"/>
      <c r="I120" s="186"/>
      <c r="J120" s="186"/>
      <c r="K120" s="186"/>
      <c r="L120" s="186"/>
      <c r="M120" s="186"/>
      <c r="N120" s="186"/>
      <c r="O120" s="186"/>
      <c r="P120" s="30"/>
    </row>
    <row r="121" spans="2:16" x14ac:dyDescent="0.25">
      <c r="B121" s="25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30"/>
    </row>
    <row r="122" spans="2:16" x14ac:dyDescent="0.25">
      <c r="B122" s="27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31"/>
    </row>
    <row r="123" spans="2:16" x14ac:dyDescent="0.25">
      <c r="B123" s="23"/>
      <c r="C123" s="23"/>
    </row>
    <row r="124" spans="2:16" x14ac:dyDescent="0.25">
      <c r="B124" s="23"/>
      <c r="C124" s="23"/>
    </row>
    <row r="125" spans="2:16" x14ac:dyDescent="0.25">
      <c r="B125" s="65" t="s">
        <v>41</v>
      </c>
      <c r="C125" s="93"/>
      <c r="D125" s="93"/>
      <c r="E125" s="93"/>
      <c r="F125" s="93"/>
      <c r="G125" s="94"/>
      <c r="H125" s="94"/>
      <c r="I125" s="94"/>
      <c r="J125" s="94"/>
      <c r="K125" s="94"/>
      <c r="L125" s="94"/>
      <c r="M125" s="94"/>
      <c r="N125" s="94"/>
      <c r="O125" s="94"/>
      <c r="P125" s="29"/>
    </row>
    <row r="126" spans="2:16" ht="15" customHeight="1" x14ac:dyDescent="0.25">
      <c r="B126" s="98"/>
      <c r="C126" s="208" t="str">
        <f>+CONCATENATE("En el año ",D151," el número de contribuyentes activos ascendió a ",FIXED(F151,1)," creciendo  ",FIXED(G151*100,1),"% y una participación respecto al total a nivel nacional de  ",FIXED(H151*100,1),"%")</f>
        <v>En el año 2017 el número de contribuyentes activos ascendió a 1,359.5 creciendo  7.3% y una participación respecto al total a nivel nacional de  15.4%</v>
      </c>
      <c r="D126" s="208"/>
      <c r="E126" s="208"/>
      <c r="F126" s="208"/>
      <c r="G126" s="208"/>
      <c r="H126" s="208"/>
      <c r="I126" s="208"/>
      <c r="J126" s="208"/>
      <c r="K126" s="208"/>
      <c r="L126" s="208"/>
      <c r="M126" s="208"/>
      <c r="N126" s="208"/>
      <c r="O126" s="208"/>
      <c r="P126" s="30"/>
    </row>
    <row r="127" spans="2:16" x14ac:dyDescent="0.25">
      <c r="B127" s="98"/>
      <c r="C127" s="208"/>
      <c r="D127" s="208"/>
      <c r="E127" s="208"/>
      <c r="F127" s="208"/>
      <c r="G127" s="208"/>
      <c r="H127" s="208"/>
      <c r="I127" s="208"/>
      <c r="J127" s="208"/>
      <c r="K127" s="208"/>
      <c r="L127" s="208"/>
      <c r="M127" s="208"/>
      <c r="N127" s="208"/>
      <c r="O127" s="208"/>
      <c r="P127" s="30"/>
    </row>
    <row r="128" spans="2:16" x14ac:dyDescent="0.25">
      <c r="B128" s="17"/>
      <c r="C128" s="6"/>
      <c r="D128" s="6"/>
      <c r="E128" s="6"/>
      <c r="K128" s="6"/>
      <c r="L128" s="6"/>
      <c r="M128" s="6"/>
      <c r="N128" s="6"/>
      <c r="O128" s="6"/>
      <c r="P128" s="30"/>
    </row>
    <row r="129" spans="2:16" x14ac:dyDescent="0.25">
      <c r="B129" s="17"/>
      <c r="D129" s="206" t="s">
        <v>91</v>
      </c>
      <c r="E129" s="206"/>
      <c r="F129" s="206"/>
      <c r="G129" s="206"/>
      <c r="H129" s="206"/>
      <c r="P129" s="30"/>
    </row>
    <row r="130" spans="2:16" ht="15" customHeight="1" x14ac:dyDescent="0.25">
      <c r="B130" s="17"/>
      <c r="D130" s="207" t="s">
        <v>78</v>
      </c>
      <c r="E130" s="207"/>
      <c r="F130" s="207"/>
      <c r="G130" s="207"/>
      <c r="H130" s="207"/>
      <c r="J130" s="209" t="s">
        <v>101</v>
      </c>
      <c r="K130" s="209"/>
      <c r="L130" s="209"/>
      <c r="M130" s="209"/>
      <c r="N130" s="209"/>
      <c r="P130" s="30"/>
    </row>
    <row r="131" spans="2:16" x14ac:dyDescent="0.25">
      <c r="B131" s="17"/>
      <c r="D131" s="83" t="s">
        <v>75</v>
      </c>
      <c r="E131" s="83" t="s">
        <v>76</v>
      </c>
      <c r="F131" s="83" t="s">
        <v>8</v>
      </c>
      <c r="G131" s="83" t="s">
        <v>79</v>
      </c>
      <c r="H131" s="83" t="s">
        <v>80</v>
      </c>
      <c r="J131" s="97"/>
      <c r="K131" s="97"/>
      <c r="L131" s="139" t="s">
        <v>42</v>
      </c>
      <c r="M131" s="97"/>
      <c r="N131" s="97"/>
      <c r="P131" s="30"/>
    </row>
    <row r="132" spans="2:16" x14ac:dyDescent="0.25">
      <c r="B132" s="17"/>
      <c r="D132" s="124">
        <v>1998</v>
      </c>
      <c r="E132" s="76">
        <v>1907.1309999999996</v>
      </c>
      <c r="F132" s="76">
        <f>+Arequipa!H113+Cusco!H113+'Madre de Dios'!H113+Moquegua!H113+Puno!H113+Tacna!H113</f>
        <v>270.49800000000005</v>
      </c>
      <c r="G132" s="59"/>
      <c r="H132" s="59"/>
      <c r="J132" s="140" t="s">
        <v>1</v>
      </c>
      <c r="K132" s="141" t="s">
        <v>43</v>
      </c>
      <c r="L132" s="140" t="s">
        <v>6</v>
      </c>
      <c r="M132" s="83" t="s">
        <v>93</v>
      </c>
      <c r="N132" s="83" t="s">
        <v>94</v>
      </c>
      <c r="P132" s="30"/>
    </row>
    <row r="133" spans="2:16" x14ac:dyDescent="0.25">
      <c r="B133" s="17"/>
      <c r="D133" s="124">
        <v>1999</v>
      </c>
      <c r="E133" s="76">
        <v>1777.9380000000001</v>
      </c>
      <c r="F133" s="76">
        <f>+Arequipa!H114+Cusco!H114+'Madre de Dios'!H114+Moquegua!H114+Puno!H114+Tacna!H114</f>
        <v>241.03099999999998</v>
      </c>
      <c r="G133" s="59">
        <f>+F133/F132-1</f>
        <v>-0.10893611043334905</v>
      </c>
      <c r="H133" s="59">
        <f>+F133/E133</f>
        <v>0.13556771945928373</v>
      </c>
      <c r="J133" s="129" t="s">
        <v>105</v>
      </c>
      <c r="K133" s="49">
        <f>+Arequipa!H132</f>
        <v>473.63400000000001</v>
      </c>
      <c r="L133" s="59">
        <f t="shared" ref="L133:L139" si="17">+K133/$K$139</f>
        <v>0.34839914142253753</v>
      </c>
      <c r="M133" s="49">
        <f>+Arequipa!G13/1000</f>
        <v>2618.0255493799996</v>
      </c>
      <c r="N133" s="59">
        <f t="shared" ref="N133:N139" si="18">+M133/M$139</f>
        <v>0.62986176956135576</v>
      </c>
      <c r="P133" s="30"/>
    </row>
    <row r="134" spans="2:16" x14ac:dyDescent="0.25">
      <c r="B134" s="17"/>
      <c r="D134" s="124">
        <v>2000</v>
      </c>
      <c r="E134" s="76">
        <v>1971.741</v>
      </c>
      <c r="F134" s="76">
        <f>+Arequipa!H115+Cusco!H115+'Madre de Dios'!H115+Moquegua!H115+Puno!H115+Tacna!H115</f>
        <v>264.64300000000003</v>
      </c>
      <c r="G134" s="59">
        <f t="shared" ref="G134:G151" si="19">+F134/F133-1</f>
        <v>9.7962502748609293E-2</v>
      </c>
      <c r="H134" s="59">
        <f t="shared" ref="H134:H151" si="20">+F134/E134</f>
        <v>0.13421793227406645</v>
      </c>
      <c r="J134" s="129" t="s">
        <v>106</v>
      </c>
      <c r="K134" s="49">
        <f>+Cusco!H132</f>
        <v>389.27800000000002</v>
      </c>
      <c r="L134" s="59">
        <f t="shared" si="17"/>
        <v>0.28634794160614008</v>
      </c>
      <c r="M134" s="49">
        <f>+Cusco!G13/1000</f>
        <v>850.93531710999969</v>
      </c>
      <c r="N134" s="59">
        <f t="shared" si="18"/>
        <v>0.20472360353552949</v>
      </c>
      <c r="P134" s="30"/>
    </row>
    <row r="135" spans="2:16" x14ac:dyDescent="0.25">
      <c r="B135" s="17"/>
      <c r="D135" s="124">
        <v>2001</v>
      </c>
      <c r="E135" s="76">
        <v>2181.5149999999999</v>
      </c>
      <c r="F135" s="76">
        <f>+Arequipa!H116+Cusco!H116+'Madre de Dios'!H116+Moquegua!H116+Puno!H116+Tacna!H116</f>
        <v>296.12</v>
      </c>
      <c r="G135" s="59">
        <f t="shared" si="19"/>
        <v>0.11894136629345931</v>
      </c>
      <c r="H135" s="59">
        <f t="shared" si="20"/>
        <v>0.13574052894433455</v>
      </c>
      <c r="J135" s="129" t="s">
        <v>107</v>
      </c>
      <c r="K135" s="49">
        <f>+'Madre de Dios'!H132</f>
        <v>44.258000000000003</v>
      </c>
      <c r="L135" s="59">
        <f t="shared" si="17"/>
        <v>3.2555621431482253E-2</v>
      </c>
      <c r="M135" s="49">
        <f>+'Madre de Dios'!G13/1000</f>
        <v>79.260048609999998</v>
      </c>
      <c r="N135" s="59">
        <f t="shared" si="18"/>
        <v>1.9068902702204876E-2</v>
      </c>
      <c r="P135" s="30"/>
    </row>
    <row r="136" spans="2:16" x14ac:dyDescent="0.25">
      <c r="B136" s="17"/>
      <c r="D136" s="124">
        <v>2002</v>
      </c>
      <c r="E136" s="76">
        <v>2421.1780000000003</v>
      </c>
      <c r="F136" s="76">
        <f>+Arequipa!H117+Cusco!H117+'Madre de Dios'!H117+Moquegua!H117+Puno!H117+Tacna!H117</f>
        <v>336.98399999999998</v>
      </c>
      <c r="G136" s="59">
        <f t="shared" si="19"/>
        <v>0.13799810887478037</v>
      </c>
      <c r="H136" s="59">
        <f t="shared" si="20"/>
        <v>0.13918183627969521</v>
      </c>
      <c r="J136" s="129" t="s">
        <v>108</v>
      </c>
      <c r="K136" s="49">
        <f>+Moquegua!H132</f>
        <v>75.742000000000004</v>
      </c>
      <c r="L136" s="59">
        <f t="shared" si="17"/>
        <v>5.5714851065645277E-2</v>
      </c>
      <c r="M136" s="49">
        <f>+Moquegua!G13/1000</f>
        <v>93.95340625</v>
      </c>
      <c r="N136" s="59">
        <f t="shared" si="18"/>
        <v>2.2603927120175123E-2</v>
      </c>
      <c r="P136" s="30"/>
    </row>
    <row r="137" spans="2:16" x14ac:dyDescent="0.25">
      <c r="B137" s="17"/>
      <c r="D137" s="124">
        <v>2003</v>
      </c>
      <c r="E137" s="76">
        <v>2675.5149999999999</v>
      </c>
      <c r="F137" s="76">
        <f>+Arequipa!H118+Cusco!H118+'Madre de Dios'!H118+Moquegua!H118+Puno!H118+Tacna!H118</f>
        <v>376.87399999999997</v>
      </c>
      <c r="G137" s="59">
        <f t="shared" si="19"/>
        <v>0.11837357263252857</v>
      </c>
      <c r="H137" s="59">
        <f t="shared" si="20"/>
        <v>0.140860357725522</v>
      </c>
      <c r="J137" s="129" t="s">
        <v>109</v>
      </c>
      <c r="K137" s="49">
        <f>+Puno!H132</f>
        <v>238.58600000000001</v>
      </c>
      <c r="L137" s="59">
        <f t="shared" si="17"/>
        <v>0.17550082459333058</v>
      </c>
      <c r="M137" s="49">
        <f>+Puno!G13/1000</f>
        <v>303.00259587999994</v>
      </c>
      <c r="N137" s="59">
        <f t="shared" si="18"/>
        <v>7.2898353214260317E-2</v>
      </c>
      <c r="P137" s="30"/>
    </row>
    <row r="138" spans="2:16" x14ac:dyDescent="0.25">
      <c r="B138" s="17"/>
      <c r="D138" s="124">
        <v>2004</v>
      </c>
      <c r="E138" s="76">
        <v>2917.98</v>
      </c>
      <c r="F138" s="76">
        <f>+Arequipa!H119+Cusco!H119+'Madre de Dios'!H119+Moquegua!H119+Puno!H119+Tacna!H119</f>
        <v>412.64799999999997</v>
      </c>
      <c r="G138" s="59">
        <f t="shared" si="19"/>
        <v>9.4922971603241368E-2</v>
      </c>
      <c r="H138" s="59">
        <f t="shared" si="20"/>
        <v>0.14141563684466651</v>
      </c>
      <c r="J138" s="129" t="s">
        <v>110</v>
      </c>
      <c r="K138" s="49">
        <f>+Tacna!H132</f>
        <v>137.96</v>
      </c>
      <c r="L138" s="59">
        <f t="shared" si="17"/>
        <v>0.10148161988086428</v>
      </c>
      <c r="M138" s="49">
        <f>+Tacna!G13/1000</f>
        <v>211.33118645000005</v>
      </c>
      <c r="N138" s="59">
        <f t="shared" si="18"/>
        <v>5.0843443866474408E-2</v>
      </c>
      <c r="P138" s="30"/>
    </row>
    <row r="139" spans="2:16" x14ac:dyDescent="0.25">
      <c r="B139" s="17"/>
      <c r="D139" s="124">
        <v>2005</v>
      </c>
      <c r="E139" s="76">
        <v>3283.3780000000006</v>
      </c>
      <c r="F139" s="76">
        <f>+Arequipa!H120+Cusco!H120+'Madre de Dios'!H120+Moquegua!H120+Puno!H120+Tacna!H120</f>
        <v>462.98799999999994</v>
      </c>
      <c r="G139" s="59">
        <f t="shared" si="19"/>
        <v>0.12199259417227259</v>
      </c>
      <c r="H139" s="59">
        <f t="shared" si="20"/>
        <v>0.14100965530012075</v>
      </c>
      <c r="J139" s="145" t="s">
        <v>8</v>
      </c>
      <c r="K139" s="99">
        <f>SUM(K133:K138)</f>
        <v>1359.4580000000001</v>
      </c>
      <c r="L139" s="104">
        <f t="shared" si="17"/>
        <v>1</v>
      </c>
      <c r="M139" s="99">
        <f>SUM(M133:M138)</f>
        <v>4156.5081036799993</v>
      </c>
      <c r="N139" s="104">
        <f t="shared" si="18"/>
        <v>1</v>
      </c>
      <c r="P139" s="30"/>
    </row>
    <row r="140" spans="2:16" x14ac:dyDescent="0.25">
      <c r="B140" s="17"/>
      <c r="D140" s="124">
        <v>2006</v>
      </c>
      <c r="E140" s="76">
        <v>3482.0789999999997</v>
      </c>
      <c r="F140" s="76">
        <f>+Arequipa!H121+Cusco!H121+'Madre de Dios'!H121+Moquegua!H121+Puno!H121+Tacna!H121</f>
        <v>490.02900000000005</v>
      </c>
      <c r="G140" s="59">
        <f t="shared" si="19"/>
        <v>5.8405401435890569E-2</v>
      </c>
      <c r="H140" s="59">
        <f t="shared" si="20"/>
        <v>0.14072885767382076</v>
      </c>
      <c r="P140" s="30"/>
    </row>
    <row r="141" spans="2:16" x14ac:dyDescent="0.25">
      <c r="B141" s="17"/>
      <c r="D141" s="124">
        <v>2007</v>
      </c>
      <c r="E141" s="76">
        <v>3898.12</v>
      </c>
      <c r="F141" s="76">
        <f>+Arequipa!H122+Cusco!H122+'Madre de Dios'!H122+Moquegua!H122+Puno!H122+Tacna!H122</f>
        <v>559.28200000000004</v>
      </c>
      <c r="G141" s="59">
        <f t="shared" si="19"/>
        <v>0.14132428897065274</v>
      </c>
      <c r="H141" s="59">
        <f t="shared" si="20"/>
        <v>0.14347480323848422</v>
      </c>
      <c r="P141" s="30"/>
    </row>
    <row r="142" spans="2:16" x14ac:dyDescent="0.25">
      <c r="B142" s="17"/>
      <c r="D142" s="124">
        <v>2008</v>
      </c>
      <c r="E142" s="76">
        <v>4309.1000000000004</v>
      </c>
      <c r="F142" s="76">
        <f>+Arequipa!H123+Cusco!H123+'Madre de Dios'!H123+Moquegua!H123+Puno!H123+Tacna!H123</f>
        <v>630.72700000000009</v>
      </c>
      <c r="G142" s="59">
        <f t="shared" si="19"/>
        <v>0.12774414338383866</v>
      </c>
      <c r="H142" s="59">
        <f t="shared" si="20"/>
        <v>0.14637093592629552</v>
      </c>
      <c r="P142" s="30"/>
    </row>
    <row r="143" spans="2:16" x14ac:dyDescent="0.25">
      <c r="B143" s="17"/>
      <c r="D143" s="124">
        <v>2009</v>
      </c>
      <c r="E143" s="76">
        <v>4689.0369999999994</v>
      </c>
      <c r="F143" s="76">
        <f>+Arequipa!H124+Cusco!H124+'Madre de Dios'!H124+Moquegua!H124+Puno!H124+Tacna!H124</f>
        <v>695.83500000000004</v>
      </c>
      <c r="G143" s="59">
        <f t="shared" si="19"/>
        <v>0.10322691116758898</v>
      </c>
      <c r="H143" s="59">
        <f t="shared" si="20"/>
        <v>0.14839614189438047</v>
      </c>
      <c r="P143" s="30"/>
    </row>
    <row r="144" spans="2:16" x14ac:dyDescent="0.25">
      <c r="B144" s="17"/>
      <c r="D144" s="124">
        <v>2010</v>
      </c>
      <c r="E144" s="76">
        <v>5116.8109999999988</v>
      </c>
      <c r="F144" s="76">
        <f>+Arequipa!H125+Cusco!H125+'Madre de Dios'!H125+Moquegua!H125+Puno!H125+Tacna!H125</f>
        <v>757.56399999999996</v>
      </c>
      <c r="G144" s="59">
        <f t="shared" si="19"/>
        <v>8.8712122845214569E-2</v>
      </c>
      <c r="H144" s="59">
        <f t="shared" si="20"/>
        <v>0.14805393437435937</v>
      </c>
      <c r="J144" s="97" t="s">
        <v>95</v>
      </c>
      <c r="K144" s="110"/>
      <c r="L144" s="110"/>
      <c r="M144" s="110"/>
      <c r="N144" s="97"/>
      <c r="P144" s="30"/>
    </row>
    <row r="145" spans="2:16" x14ac:dyDescent="0.25">
      <c r="B145" s="17"/>
      <c r="D145" s="124">
        <v>2011</v>
      </c>
      <c r="E145" s="76">
        <v>5623.4490000000005</v>
      </c>
      <c r="F145" s="76">
        <f>+Arequipa!H126+Cusco!H126+'Madre de Dios'!H126+Moquegua!H126+Puno!H126+Tacna!H126</f>
        <v>843.42500000000007</v>
      </c>
      <c r="G145" s="59">
        <f t="shared" si="19"/>
        <v>0.1133382790100903</v>
      </c>
      <c r="H145" s="59">
        <f t="shared" si="20"/>
        <v>0.14998357769404505</v>
      </c>
      <c r="J145" s="110"/>
      <c r="K145" s="146" t="s">
        <v>44</v>
      </c>
      <c r="L145" s="147"/>
      <c r="M145" s="148">
        <f>+E151</f>
        <v>8841.7419999999984</v>
      </c>
      <c r="N145" s="110"/>
      <c r="P145" s="30"/>
    </row>
    <row r="146" spans="2:16" x14ac:dyDescent="0.25">
      <c r="B146" s="17"/>
      <c r="D146" s="124">
        <v>2012</v>
      </c>
      <c r="E146" s="76">
        <v>6167.0460000000003</v>
      </c>
      <c r="F146" s="76">
        <f>+Arequipa!H127+Cusco!H127+'Madre de Dios'!H127+Moquegua!H127+Puno!H127+Tacna!H127</f>
        <v>938.56399999999996</v>
      </c>
      <c r="G146" s="59">
        <f t="shared" si="19"/>
        <v>0.11280078252363857</v>
      </c>
      <c r="H146" s="59">
        <f t="shared" si="20"/>
        <v>0.15219020581328563</v>
      </c>
      <c r="J146" s="110"/>
      <c r="K146" s="146" t="s">
        <v>45</v>
      </c>
      <c r="L146" s="147"/>
      <c r="M146" s="59">
        <f>+K139/M145</f>
        <v>0.15375454293961532</v>
      </c>
      <c r="N146" s="110"/>
      <c r="P146" s="30"/>
    </row>
    <row r="147" spans="2:16" x14ac:dyDescent="0.25">
      <c r="B147" s="17"/>
      <c r="D147" s="124">
        <v>2013</v>
      </c>
      <c r="E147" s="76">
        <v>6651.9989999999989</v>
      </c>
      <c r="F147" s="76">
        <f>+Arequipa!H128+Cusco!H128+'Madre de Dios'!H128+Moquegua!H128+Puno!H128+Tacna!H128</f>
        <v>1017.511</v>
      </c>
      <c r="G147" s="59">
        <f t="shared" si="19"/>
        <v>8.4114668791899216E-2</v>
      </c>
      <c r="H147" s="59">
        <f t="shared" si="20"/>
        <v>0.1529631919668058</v>
      </c>
      <c r="J147" s="110"/>
      <c r="K147" s="110"/>
      <c r="L147" s="110"/>
      <c r="M147" s="110"/>
      <c r="N147" s="110"/>
      <c r="P147" s="30"/>
    </row>
    <row r="148" spans="2:16" x14ac:dyDescent="0.25">
      <c r="B148" s="17"/>
      <c r="D148" s="124">
        <v>2014</v>
      </c>
      <c r="E148" s="76">
        <v>7112.3010000000004</v>
      </c>
      <c r="F148" s="76">
        <f>+Arequipa!H129+Cusco!H129+'Madre de Dios'!H129+Moquegua!H129+Puno!H129+Tacna!H129</f>
        <v>1091.6680000000001</v>
      </c>
      <c r="G148" s="59">
        <f t="shared" si="19"/>
        <v>7.2880784581198732E-2</v>
      </c>
      <c r="H148" s="59">
        <f t="shared" si="20"/>
        <v>0.15349012928446082</v>
      </c>
      <c r="J148" s="110" t="s">
        <v>102</v>
      </c>
      <c r="K148" s="110"/>
      <c r="L148" s="110"/>
      <c r="M148" s="110"/>
      <c r="N148" s="110"/>
      <c r="P148" s="30"/>
    </row>
    <row r="149" spans="2:16" x14ac:dyDescent="0.25">
      <c r="B149" s="17"/>
      <c r="D149" s="124">
        <v>2015</v>
      </c>
      <c r="E149" s="76">
        <v>7670.4990000000007</v>
      </c>
      <c r="F149" s="76">
        <f>+Arequipa!H130+Cusco!H130+'Madre de Dios'!H130+Moquegua!H130+Puno!H130+Tacna!H130</f>
        <v>1181.489</v>
      </c>
      <c r="G149" s="59">
        <f t="shared" si="19"/>
        <v>8.227867813291212E-2</v>
      </c>
      <c r="H149" s="59">
        <f t="shared" si="20"/>
        <v>0.15403026582755566</v>
      </c>
      <c r="J149" s="110"/>
      <c r="K149" s="146" t="s">
        <v>97</v>
      </c>
      <c r="L149" s="147"/>
      <c r="M149" s="148">
        <v>81224.170122520227</v>
      </c>
      <c r="N149" s="110"/>
      <c r="O149" s="153" t="s">
        <v>103</v>
      </c>
      <c r="P149" s="30"/>
    </row>
    <row r="150" spans="2:16" x14ac:dyDescent="0.25">
      <c r="B150" s="17"/>
      <c r="D150" s="124">
        <v>2016</v>
      </c>
      <c r="E150" s="76">
        <v>8231.9619999999995</v>
      </c>
      <c r="F150" s="76">
        <f>+Arequipa!H131+Cusco!H131+'Madre de Dios'!H131+Moquegua!H131+Puno!H131+Tacna!H131</f>
        <v>1267.557</v>
      </c>
      <c r="G150" s="59">
        <f t="shared" si="19"/>
        <v>7.2847059938772052E-2</v>
      </c>
      <c r="H150" s="59">
        <f t="shared" si="20"/>
        <v>0.15397993819699363</v>
      </c>
      <c r="J150" s="110"/>
      <c r="K150" s="146" t="s">
        <v>45</v>
      </c>
      <c r="L150" s="147"/>
      <c r="M150" s="59">
        <f>+M139/M149</f>
        <v>5.1173291120244581E-2</v>
      </c>
      <c r="N150" s="110"/>
      <c r="P150" s="30"/>
    </row>
    <row r="151" spans="2:16" x14ac:dyDescent="0.25">
      <c r="B151" s="17"/>
      <c r="D151" s="124">
        <v>2017</v>
      </c>
      <c r="E151" s="76">
        <v>8841.7419999999984</v>
      </c>
      <c r="F151" s="76">
        <f>+Arequipa!H132+Cusco!H132+'Madre de Dios'!H132+Moquegua!H132+Puno!H132+Tacna!H132</f>
        <v>1359.4580000000001</v>
      </c>
      <c r="G151" s="59">
        <f t="shared" si="19"/>
        <v>7.2502459455472179E-2</v>
      </c>
      <c r="H151" s="59">
        <f t="shared" si="20"/>
        <v>0.15375454293961532</v>
      </c>
      <c r="J151" s="110"/>
      <c r="K151" s="110"/>
      <c r="L151" s="110"/>
      <c r="M151" s="110"/>
      <c r="N151" s="110"/>
      <c r="P151" s="30"/>
    </row>
    <row r="152" spans="2:16" x14ac:dyDescent="0.25">
      <c r="B152" s="17"/>
      <c r="D152" s="164" t="s">
        <v>92</v>
      </c>
      <c r="E152" s="164"/>
      <c r="F152" s="164"/>
      <c r="G152" s="164"/>
      <c r="H152" s="164"/>
      <c r="J152" s="110" t="s">
        <v>96</v>
      </c>
      <c r="K152" s="110"/>
      <c r="L152" s="110"/>
      <c r="M152" s="110"/>
      <c r="N152" s="110"/>
      <c r="P152" s="30"/>
    </row>
    <row r="153" spans="2:16" x14ac:dyDescent="0.25">
      <c r="B153" s="17"/>
      <c r="C153" s="6"/>
      <c r="D153" s="6"/>
      <c r="E153" s="6"/>
      <c r="F153" s="6"/>
      <c r="J153" s="110"/>
      <c r="K153" s="146" t="s">
        <v>100</v>
      </c>
      <c r="L153" s="147"/>
      <c r="M153" s="148">
        <v>10327.966945059999</v>
      </c>
      <c r="N153" s="110"/>
      <c r="P153" s="30"/>
    </row>
    <row r="154" spans="2:16" x14ac:dyDescent="0.25">
      <c r="B154" s="17"/>
      <c r="C154" s="6"/>
      <c r="D154" s="6"/>
      <c r="E154" s="6"/>
      <c r="F154" s="6"/>
      <c r="J154" s="110"/>
      <c r="K154" s="146" t="s">
        <v>45</v>
      </c>
      <c r="L154" s="147"/>
      <c r="M154" s="59">
        <f>+M139/M153</f>
        <v>0.40245172411866703</v>
      </c>
      <c r="N154" s="110"/>
      <c r="P154" s="30"/>
    </row>
    <row r="155" spans="2:16" x14ac:dyDescent="0.25">
      <c r="B155" s="17"/>
      <c r="C155" s="6"/>
      <c r="D155" s="6"/>
      <c r="E155" s="6"/>
      <c r="F155" s="6"/>
      <c r="P155" s="30"/>
    </row>
    <row r="156" spans="2:16" x14ac:dyDescent="0.25">
      <c r="B156" s="18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31"/>
    </row>
  </sheetData>
  <sortState ref="R54:U63">
    <sortCondition descending="1" ref="U54:U63"/>
  </sortState>
  <mergeCells count="93">
    <mergeCell ref="D152:H152"/>
    <mergeCell ref="D129:H129"/>
    <mergeCell ref="D130:H130"/>
    <mergeCell ref="C120:O120"/>
    <mergeCell ref="C109:O109"/>
    <mergeCell ref="C110:O110"/>
    <mergeCell ref="C118:D118"/>
    <mergeCell ref="C119:D119"/>
    <mergeCell ref="C126:O127"/>
    <mergeCell ref="J130:N130"/>
    <mergeCell ref="C115:D115"/>
    <mergeCell ref="C116:D116"/>
    <mergeCell ref="C117:D117"/>
    <mergeCell ref="C101:D101"/>
    <mergeCell ref="C102:D102"/>
    <mergeCell ref="C103:D103"/>
    <mergeCell ref="C104:D104"/>
    <mergeCell ref="C105:D105"/>
    <mergeCell ref="C106:D106"/>
    <mergeCell ref="C111:D111"/>
    <mergeCell ref="C112:D112"/>
    <mergeCell ref="C113:D113"/>
    <mergeCell ref="C114:D114"/>
    <mergeCell ref="C91:D91"/>
    <mergeCell ref="C92:D92"/>
    <mergeCell ref="C98:D98"/>
    <mergeCell ref="C99:D99"/>
    <mergeCell ref="C100:D100"/>
    <mergeCell ref="C96:O96"/>
    <mergeCell ref="C97:O97"/>
    <mergeCell ref="C86:D86"/>
    <mergeCell ref="C87:D87"/>
    <mergeCell ref="C88:D88"/>
    <mergeCell ref="C89:D89"/>
    <mergeCell ref="C90:D90"/>
    <mergeCell ref="J30:K30"/>
    <mergeCell ref="L30:M30"/>
    <mergeCell ref="E28:N29"/>
    <mergeCell ref="C82:O82"/>
    <mergeCell ref="C83:O83"/>
    <mergeCell ref="E32:G32"/>
    <mergeCell ref="E33:G33"/>
    <mergeCell ref="E34:G34"/>
    <mergeCell ref="E30:G31"/>
    <mergeCell ref="H30:I30"/>
    <mergeCell ref="D52:F52"/>
    <mergeCell ref="E35:G35"/>
    <mergeCell ref="E36:G36"/>
    <mergeCell ref="E37:G37"/>
    <mergeCell ref="E38:G38"/>
    <mergeCell ref="E39:G39"/>
    <mergeCell ref="B1:P1"/>
    <mergeCell ref="C7:O8"/>
    <mergeCell ref="C25:O27"/>
    <mergeCell ref="F11:F12"/>
    <mergeCell ref="G11:H11"/>
    <mergeCell ref="I11:J11"/>
    <mergeCell ref="K11:L11"/>
    <mergeCell ref="F20:M20"/>
    <mergeCell ref="F9:M10"/>
    <mergeCell ref="E40:N40"/>
    <mergeCell ref="D49:M49"/>
    <mergeCell ref="D50:F51"/>
    <mergeCell ref="G50:H50"/>
    <mergeCell ref="I50:J50"/>
    <mergeCell ref="K50:L50"/>
    <mergeCell ref="C46:O48"/>
    <mergeCell ref="D53:F53"/>
    <mergeCell ref="D54:F54"/>
    <mergeCell ref="D55:F55"/>
    <mergeCell ref="D56:F56"/>
    <mergeCell ref="D57:F57"/>
    <mergeCell ref="D58:F58"/>
    <mergeCell ref="D59:F59"/>
    <mergeCell ref="D67:F67"/>
    <mergeCell ref="D68:F68"/>
    <mergeCell ref="D69:F69"/>
    <mergeCell ref="D60:F60"/>
    <mergeCell ref="D61:F61"/>
    <mergeCell ref="D62:F62"/>
    <mergeCell ref="D63:F63"/>
    <mergeCell ref="D75:F75"/>
    <mergeCell ref="D76:M76"/>
    <mergeCell ref="C84:D84"/>
    <mergeCell ref="C85:D85"/>
    <mergeCell ref="D64:F64"/>
    <mergeCell ref="D65:F65"/>
    <mergeCell ref="D66:F66"/>
    <mergeCell ref="D70:F70"/>
    <mergeCell ref="D71:F71"/>
    <mergeCell ref="D72:F72"/>
    <mergeCell ref="D73:F73"/>
    <mergeCell ref="D74:F74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135"/>
  <sheetViews>
    <sheetView zoomScaleNormal="100" zoomScalePageLayoutView="40" workbookViewId="0">
      <selection activeCell="A8" sqref="A8"/>
    </sheetView>
  </sheetViews>
  <sheetFormatPr baseColWidth="10" defaultColWidth="0" defaultRowHeight="15" x14ac:dyDescent="0.25"/>
  <cols>
    <col min="1" max="1" width="11.7109375" style="1" customWidth="1"/>
    <col min="2" max="15" width="11.7109375" style="5" customWidth="1"/>
    <col min="16" max="16" width="11.7109375" style="1" customWidth="1"/>
    <col min="17" max="16384" width="11.42578125" style="1" hidden="1"/>
  </cols>
  <sheetData>
    <row r="1" spans="1:16" ht="15" customHeight="1" x14ac:dyDescent="0.25">
      <c r="B1" s="219" t="s">
        <v>116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13"/>
    </row>
    <row r="2" spans="1:16" ht="15" customHeight="1" x14ac:dyDescent="0.25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13"/>
    </row>
    <row r="3" spans="1:16" x14ac:dyDescent="0.25">
      <c r="B3" s="66" t="str">
        <f>+B6</f>
        <v>1. Recaudación Tributos Internos (Soles)</v>
      </c>
      <c r="C3" s="67"/>
      <c r="D3" s="67"/>
      <c r="E3" s="67"/>
      <c r="F3" s="67"/>
      <c r="G3" s="67"/>
      <c r="H3" s="67"/>
      <c r="I3" s="66"/>
      <c r="J3" s="66" t="str">
        <f>+B72</f>
        <v>3. Recaudación Tributos Internos - Detalle de cargas Tributarias</v>
      </c>
      <c r="K3" s="67"/>
      <c r="L3" s="67"/>
      <c r="M3" s="39"/>
      <c r="N3" s="39"/>
      <c r="O3" s="39"/>
      <c r="P3" s="7"/>
    </row>
    <row r="4" spans="1:16" x14ac:dyDescent="0.25">
      <c r="B4" s="66" t="str">
        <f>+B28</f>
        <v>2. Ingresos Tributarios recaudados por la SUNAT  2007-2017, en soles</v>
      </c>
      <c r="C4" s="66"/>
      <c r="D4" s="66"/>
      <c r="E4" s="66"/>
      <c r="F4" s="66"/>
      <c r="G4" s="66"/>
      <c r="H4" s="68"/>
      <c r="I4" s="66"/>
      <c r="J4" s="66" t="str">
        <f>+B107</f>
        <v>4. Número de contribuyentes activos por región</v>
      </c>
      <c r="K4" s="68"/>
      <c r="L4" s="68"/>
      <c r="M4" s="45"/>
      <c r="N4" s="45"/>
      <c r="O4" s="45"/>
      <c r="P4" s="7"/>
    </row>
    <row r="5" spans="1:16" x14ac:dyDescent="0.25">
      <c r="A5" s="10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0"/>
    </row>
    <row r="6" spans="1:16" x14ac:dyDescent="0.25">
      <c r="A6" s="10"/>
      <c r="B6" s="65" t="s">
        <v>51</v>
      </c>
      <c r="C6" s="14"/>
      <c r="D6" s="14"/>
      <c r="E6" s="14"/>
      <c r="F6" s="14"/>
      <c r="G6" s="15"/>
      <c r="H6" s="15"/>
      <c r="I6" s="15"/>
      <c r="J6" s="15"/>
      <c r="K6" s="15"/>
      <c r="L6" s="15"/>
      <c r="M6" s="15"/>
      <c r="N6" s="15"/>
      <c r="O6" s="29"/>
      <c r="P6" s="10"/>
    </row>
    <row r="7" spans="1:16" ht="15" customHeight="1" x14ac:dyDescent="0.25">
      <c r="A7" s="10"/>
      <c r="B7" s="16"/>
      <c r="C7" s="183" t="str">
        <f>+CONCATENATE("Durante el 2017  en la región se recaudaron S/ ", FIXED(G13/1000,1)," millones por tributos internos,  ", +IF(L13&gt;0, "Un aumento en", "Una reducción de")," ",FIXED(100*L13,1),"% respecto del 2016. Mientras que en terminos reales (quitando la inflación del periodo) la recaudación habría ", IF(LM13&gt;0,"crecido","disminuido")," en ", FIXED(100*M13,1),"%  Es así que se recaudaron en el 2017:  S/ ",FIXED(G14/1000,1)," millones por Impuesto a la Renta, S/ ", FIXED(G17/1000,1)," millones por Impuesto a la producción y el Consumo y solo S/ ",FIXED(G20/1000,1)," millones por otros conceptos.")</f>
        <v>Durante el 2017  en la región se recaudaron S/ 2,618.0 millones por tributos internos,  Un aumento en 21.6% respecto del 2016. Mientras que en terminos reales (quitando la inflación del periodo) la recaudación habría disminuido en 18.3%  Es así que se recaudaron en el 2017:  S/ 1,242.9 millones por Impuesto a la Renta, S/ 931.9 millones por Impuesto a la producción y el Consumo y solo S/ 443.2 millones por otros conceptos.</v>
      </c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32"/>
      <c r="P7" s="12"/>
    </row>
    <row r="8" spans="1:16" ht="15" customHeight="1" x14ac:dyDescent="0.25">
      <c r="A8" s="10"/>
      <c r="B8" s="17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32"/>
      <c r="P8" s="8"/>
    </row>
    <row r="9" spans="1:16" ht="15" customHeight="1" x14ac:dyDescent="0.25">
      <c r="A9" s="10"/>
      <c r="B9" s="17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30"/>
      <c r="P9" s="9"/>
    </row>
    <row r="10" spans="1:16" x14ac:dyDescent="0.25">
      <c r="A10" s="10"/>
      <c r="B10" s="17"/>
      <c r="C10" s="6"/>
      <c r="D10" s="187" t="s">
        <v>52</v>
      </c>
      <c r="E10" s="187"/>
      <c r="F10" s="187"/>
      <c r="G10" s="187"/>
      <c r="H10" s="187"/>
      <c r="I10" s="187"/>
      <c r="J10" s="187"/>
      <c r="K10" s="187"/>
      <c r="L10" s="187"/>
      <c r="M10" s="187"/>
      <c r="N10" s="6"/>
      <c r="O10" s="30"/>
      <c r="P10" s="9"/>
    </row>
    <row r="11" spans="1:16" ht="15" customHeight="1" x14ac:dyDescent="0.25">
      <c r="A11" s="10"/>
      <c r="B11" s="17"/>
      <c r="C11" s="6"/>
      <c r="D11" s="174" t="s">
        <v>10</v>
      </c>
      <c r="E11" s="175"/>
      <c r="F11" s="176"/>
      <c r="G11" s="180">
        <v>2017</v>
      </c>
      <c r="H11" s="180"/>
      <c r="I11" s="180">
        <v>2016</v>
      </c>
      <c r="J11" s="180"/>
      <c r="K11" s="185" t="s">
        <v>53</v>
      </c>
      <c r="L11" s="185"/>
      <c r="M11" s="37" t="s">
        <v>54</v>
      </c>
      <c r="N11" s="6"/>
      <c r="O11" s="30"/>
    </row>
    <row r="12" spans="1:16" ht="15" customHeight="1" thickBot="1" x14ac:dyDescent="0.3">
      <c r="A12" s="10"/>
      <c r="B12" s="17"/>
      <c r="C12" s="6"/>
      <c r="D12" s="195"/>
      <c r="E12" s="196"/>
      <c r="F12" s="197"/>
      <c r="G12" s="28" t="s">
        <v>50</v>
      </c>
      <c r="H12" s="28" t="s">
        <v>6</v>
      </c>
      <c r="I12" s="28" t="s">
        <v>50</v>
      </c>
      <c r="J12" s="28" t="s">
        <v>6</v>
      </c>
      <c r="K12" s="28" t="s">
        <v>50</v>
      </c>
      <c r="L12" s="28" t="s">
        <v>7</v>
      </c>
      <c r="M12" s="28" t="s">
        <v>55</v>
      </c>
      <c r="N12" s="6"/>
      <c r="O12" s="30"/>
    </row>
    <row r="13" spans="1:16" ht="15" customHeight="1" thickTop="1" x14ac:dyDescent="0.25">
      <c r="A13" s="10"/>
      <c r="B13" s="17"/>
      <c r="C13" s="6"/>
      <c r="D13" s="190" t="s">
        <v>47</v>
      </c>
      <c r="E13" s="191"/>
      <c r="F13" s="192"/>
      <c r="G13" s="51">
        <f>+G14+G17+G20</f>
        <v>2618025.5493799997</v>
      </c>
      <c r="H13" s="43"/>
      <c r="I13" s="51">
        <f>+I14+I17+I20</f>
        <v>2153065.5686999997</v>
      </c>
      <c r="J13" s="43"/>
      <c r="K13" s="51">
        <f>+G13-I13</f>
        <v>464959.98068000004</v>
      </c>
      <c r="L13" s="56">
        <f>+IF(I13=0,"  - ",G13/I13-1)</f>
        <v>0.21595254108342754</v>
      </c>
      <c r="M13" s="56">
        <v>0.18280054413214075</v>
      </c>
      <c r="N13" s="6"/>
      <c r="O13" s="30"/>
    </row>
    <row r="14" spans="1:16" x14ac:dyDescent="0.25">
      <c r="A14" s="10"/>
      <c r="B14" s="17"/>
      <c r="C14" s="6"/>
      <c r="D14" s="193" t="s">
        <v>11</v>
      </c>
      <c r="E14" s="193"/>
      <c r="F14" s="193"/>
      <c r="G14" s="48">
        <v>1242885.9394099999</v>
      </c>
      <c r="H14" s="53">
        <f t="shared" ref="H14:H20" si="0">+G14/G$13</f>
        <v>0.47474171507009927</v>
      </c>
      <c r="I14" s="48">
        <v>942531.32769999979</v>
      </c>
      <c r="J14" s="53">
        <f t="shared" ref="J14:J20" si="1">+I14/I$13</f>
        <v>0.43776248220303443</v>
      </c>
      <c r="K14" s="57">
        <f>+G14-I14</f>
        <v>300354.61171000008</v>
      </c>
      <c r="L14" s="58">
        <f t="shared" ref="L14:L22" si="2">+IF(I14=0,"  - ",G14/I14-1)</f>
        <v>0.31866804092648748</v>
      </c>
      <c r="M14" s="58">
        <v>0.28271558604399472</v>
      </c>
      <c r="N14" s="6"/>
      <c r="O14" s="30"/>
    </row>
    <row r="15" spans="1:16" x14ac:dyDescent="0.25">
      <c r="A15" s="10"/>
      <c r="B15" s="17"/>
      <c r="C15" s="6"/>
      <c r="D15" s="194" t="s">
        <v>12</v>
      </c>
      <c r="E15" s="194"/>
      <c r="F15" s="194"/>
      <c r="G15" s="49">
        <v>452009.22094999993</v>
      </c>
      <c r="H15" s="54">
        <f t="shared" si="0"/>
        <v>0.17265271572962482</v>
      </c>
      <c r="I15" s="49">
        <v>465018.63474000001</v>
      </c>
      <c r="J15" s="54">
        <f t="shared" si="1"/>
        <v>0.2159797831985088</v>
      </c>
      <c r="K15" s="49">
        <f t="shared" ref="K15:K22" si="3">+G15-I15</f>
        <v>-13009.413790000079</v>
      </c>
      <c r="L15" s="59">
        <f t="shared" si="2"/>
        <v>-2.7976112822390209E-2</v>
      </c>
      <c r="M15" s="59">
        <v>-5.4477585417346597E-2</v>
      </c>
      <c r="N15" s="6"/>
      <c r="O15" s="30"/>
    </row>
    <row r="16" spans="1:16" x14ac:dyDescent="0.25">
      <c r="A16" s="10"/>
      <c r="B16" s="17"/>
      <c r="C16" s="6"/>
      <c r="D16" s="194" t="s">
        <v>13</v>
      </c>
      <c r="E16" s="194"/>
      <c r="F16" s="194"/>
      <c r="G16" s="49">
        <v>241787.75970000002</v>
      </c>
      <c r="H16" s="54">
        <f t="shared" si="0"/>
        <v>9.2355003852907458E-2</v>
      </c>
      <c r="I16" s="49">
        <v>215189.79397999996</v>
      </c>
      <c r="J16" s="54">
        <f t="shared" si="1"/>
        <v>9.9945769004113283E-2</v>
      </c>
      <c r="K16" s="49">
        <f t="shared" si="3"/>
        <v>26597.965720000066</v>
      </c>
      <c r="L16" s="59">
        <f t="shared" si="2"/>
        <v>0.12360235691508725</v>
      </c>
      <c r="M16" s="59">
        <v>9.2968215653523201E-2</v>
      </c>
      <c r="N16" s="6"/>
      <c r="O16" s="30"/>
    </row>
    <row r="17" spans="1:16" x14ac:dyDescent="0.25">
      <c r="A17" s="10"/>
      <c r="B17" s="17"/>
      <c r="C17" s="6"/>
      <c r="D17" s="193" t="s">
        <v>14</v>
      </c>
      <c r="E17" s="193"/>
      <c r="F17" s="193"/>
      <c r="G17" s="48">
        <v>931916.63384000002</v>
      </c>
      <c r="H17" s="53">
        <f t="shared" si="0"/>
        <v>0.35596162690646632</v>
      </c>
      <c r="I17" s="48">
        <v>879413.9142499998</v>
      </c>
      <c r="J17" s="53">
        <f t="shared" si="1"/>
        <v>0.4084473445836494</v>
      </c>
      <c r="K17" s="57">
        <f t="shared" si="3"/>
        <v>52502.719590000226</v>
      </c>
      <c r="L17" s="58">
        <f t="shared" si="2"/>
        <v>5.9701943236566413E-2</v>
      </c>
      <c r="M17" s="58">
        <v>3.0809996878077062E-2</v>
      </c>
      <c r="N17" s="6"/>
      <c r="O17" s="30"/>
    </row>
    <row r="18" spans="1:16" x14ac:dyDescent="0.25">
      <c r="A18" s="10"/>
      <c r="B18" s="17"/>
      <c r="C18" s="6"/>
      <c r="D18" s="194" t="s">
        <v>15</v>
      </c>
      <c r="E18" s="194"/>
      <c r="F18" s="194"/>
      <c r="G18" s="50">
        <v>905323.62282000005</v>
      </c>
      <c r="H18" s="55">
        <f t="shared" si="0"/>
        <v>0.34580396781627992</v>
      </c>
      <c r="I18" s="50">
        <v>854854.41796999983</v>
      </c>
      <c r="J18" s="55">
        <f t="shared" si="1"/>
        <v>0.39704058733620118</v>
      </c>
      <c r="K18" s="60">
        <f t="shared" si="3"/>
        <v>50469.204850000213</v>
      </c>
      <c r="L18" s="61">
        <f t="shared" si="2"/>
        <v>5.9038362309512316E-2</v>
      </c>
      <c r="M18" s="61">
        <v>3.0164507967057608E-2</v>
      </c>
      <c r="N18" s="6"/>
      <c r="O18" s="30"/>
    </row>
    <row r="19" spans="1:16" x14ac:dyDescent="0.25">
      <c r="A19" s="10"/>
      <c r="B19" s="17"/>
      <c r="C19" s="6"/>
      <c r="D19" s="194" t="s">
        <v>16</v>
      </c>
      <c r="E19" s="194"/>
      <c r="F19" s="194"/>
      <c r="G19" s="50">
        <v>26593.011019999998</v>
      </c>
      <c r="H19" s="55">
        <f t="shared" si="0"/>
        <v>1.0157659090186399E-2</v>
      </c>
      <c r="I19" s="50">
        <v>24559.496279999996</v>
      </c>
      <c r="J19" s="55">
        <f t="shared" si="1"/>
        <v>1.1406757247448244E-2</v>
      </c>
      <c r="K19" s="60">
        <f t="shared" si="3"/>
        <v>2033.5147400000023</v>
      </c>
      <c r="L19" s="61">
        <f t="shared" si="2"/>
        <v>8.279952963269821E-2</v>
      </c>
      <c r="M19" s="61">
        <v>5.3277845609361885E-2</v>
      </c>
      <c r="N19" s="6"/>
      <c r="O19" s="30"/>
    </row>
    <row r="20" spans="1:16" x14ac:dyDescent="0.25">
      <c r="A20" s="10"/>
      <c r="B20" s="17"/>
      <c r="C20" s="6"/>
      <c r="D20" s="193" t="s">
        <v>17</v>
      </c>
      <c r="E20" s="193"/>
      <c r="F20" s="193"/>
      <c r="G20" s="48">
        <v>443222.97613000002</v>
      </c>
      <c r="H20" s="53">
        <f t="shared" si="0"/>
        <v>0.16929665802343449</v>
      </c>
      <c r="I20" s="48">
        <v>331120.32675000001</v>
      </c>
      <c r="J20" s="53">
        <f t="shared" si="1"/>
        <v>0.15379017321331614</v>
      </c>
      <c r="K20" s="57">
        <f t="shared" si="3"/>
        <v>112102.64938000002</v>
      </c>
      <c r="L20" s="58">
        <f t="shared" si="2"/>
        <v>0.33855562562499797</v>
      </c>
      <c r="M20" s="58">
        <v>0.30206095126845733</v>
      </c>
      <c r="N20" s="6"/>
      <c r="O20" s="30"/>
    </row>
    <row r="21" spans="1:16" x14ac:dyDescent="0.25">
      <c r="A21" s="10"/>
      <c r="B21" s="17"/>
      <c r="C21" s="6"/>
      <c r="D21" s="215" t="s">
        <v>48</v>
      </c>
      <c r="E21" s="216"/>
      <c r="F21" s="217"/>
      <c r="G21" s="51">
        <v>1149532.90573</v>
      </c>
      <c r="H21" s="46"/>
      <c r="I21" s="51">
        <v>1005879.6946300002</v>
      </c>
      <c r="J21" s="46"/>
      <c r="K21" s="51">
        <f t="shared" si="3"/>
        <v>143653.21109999984</v>
      </c>
      <c r="L21" s="62">
        <f t="shared" si="2"/>
        <v>0.14281351126472508</v>
      </c>
      <c r="M21" s="64">
        <v>0.11165559287460436</v>
      </c>
      <c r="N21" s="6"/>
      <c r="O21" s="30"/>
    </row>
    <row r="22" spans="1:16" x14ac:dyDescent="0.25">
      <c r="A22" s="10"/>
      <c r="B22" s="17"/>
      <c r="C22" s="6"/>
      <c r="D22" s="211" t="s">
        <v>49</v>
      </c>
      <c r="E22" s="212"/>
      <c r="F22" s="213"/>
      <c r="G22" s="52">
        <f>+G21+G13</f>
        <v>3767558.4551099995</v>
      </c>
      <c r="H22" s="47"/>
      <c r="I22" s="52">
        <f>+I21+I13</f>
        <v>3158945.26333</v>
      </c>
      <c r="J22" s="47"/>
      <c r="K22" s="52">
        <f t="shared" si="3"/>
        <v>608613.19177999953</v>
      </c>
      <c r="L22" s="63">
        <f t="shared" si="2"/>
        <v>0.19266341802277087</v>
      </c>
      <c r="M22" s="63">
        <v>0.16014638083399024</v>
      </c>
      <c r="N22" s="6"/>
      <c r="O22" s="30"/>
    </row>
    <row r="23" spans="1:16" x14ac:dyDescent="0.25">
      <c r="A23" s="10"/>
      <c r="B23" s="17"/>
      <c r="C23" s="6"/>
      <c r="D23" s="69" t="s">
        <v>18</v>
      </c>
      <c r="E23" s="70"/>
      <c r="F23" s="70"/>
      <c r="G23" s="71"/>
      <c r="H23" s="72"/>
      <c r="I23" s="71"/>
      <c r="J23" s="72"/>
      <c r="K23" s="73"/>
      <c r="L23" s="72"/>
      <c r="M23" s="74"/>
      <c r="N23" s="6"/>
      <c r="O23" s="30"/>
    </row>
    <row r="24" spans="1:16" ht="15" customHeight="1" x14ac:dyDescent="0.25">
      <c r="A24" s="10"/>
      <c r="B24" s="17"/>
      <c r="C24" s="6"/>
      <c r="D24" s="214" t="s">
        <v>56</v>
      </c>
      <c r="E24" s="214"/>
      <c r="F24" s="214"/>
      <c r="G24" s="214"/>
      <c r="H24" s="214"/>
      <c r="I24" s="214"/>
      <c r="J24" s="214"/>
      <c r="K24" s="214"/>
      <c r="L24" s="214"/>
      <c r="M24" s="214"/>
      <c r="N24" s="6"/>
      <c r="O24" s="30"/>
    </row>
    <row r="25" spans="1:16" x14ac:dyDescent="0.25">
      <c r="A25" s="10"/>
      <c r="B25" s="18"/>
      <c r="C25" s="19"/>
      <c r="D25" s="19"/>
      <c r="E25" s="19"/>
      <c r="F25" s="20"/>
      <c r="G25" s="20"/>
      <c r="H25" s="20"/>
      <c r="I25" s="20"/>
      <c r="J25" s="20"/>
      <c r="K25" s="20"/>
      <c r="L25" s="19"/>
      <c r="M25" s="19"/>
      <c r="N25" s="19"/>
      <c r="O25" s="31"/>
      <c r="P25" s="11"/>
    </row>
    <row r="26" spans="1:16" x14ac:dyDescent="0.25">
      <c r="A26" s="10"/>
      <c r="F26" s="21"/>
      <c r="G26" s="21"/>
      <c r="H26" s="21"/>
      <c r="I26" s="21"/>
      <c r="J26" s="21"/>
      <c r="K26" s="21"/>
      <c r="P26" s="11"/>
    </row>
    <row r="27" spans="1:16" x14ac:dyDescent="0.25">
      <c r="A27" s="10"/>
      <c r="P27" s="11"/>
    </row>
    <row r="28" spans="1:16" s="10" customFormat="1" x14ac:dyDescent="0.25">
      <c r="B28" s="65" t="s">
        <v>73</v>
      </c>
      <c r="C28" s="93"/>
      <c r="D28" s="93"/>
      <c r="E28" s="93"/>
      <c r="F28" s="93"/>
      <c r="G28" s="94"/>
      <c r="H28" s="94"/>
      <c r="I28" s="94"/>
      <c r="J28" s="94"/>
      <c r="K28" s="94"/>
      <c r="L28" s="94"/>
      <c r="M28" s="94"/>
      <c r="N28" s="94"/>
      <c r="O28" s="29"/>
    </row>
    <row r="29" spans="1:16" s="10" customFormat="1" x14ac:dyDescent="0.25">
      <c r="B29" s="95"/>
      <c r="C29" s="96"/>
      <c r="D29" s="96"/>
      <c r="E29" s="96"/>
      <c r="F29" s="96"/>
      <c r="G29" s="97"/>
      <c r="H29" s="97"/>
      <c r="I29" s="97"/>
      <c r="J29" s="97"/>
      <c r="K29" s="97"/>
      <c r="L29" s="97"/>
      <c r="M29" s="97"/>
      <c r="N29" s="97"/>
      <c r="O29" s="30"/>
    </row>
    <row r="30" spans="1:16" x14ac:dyDescent="0.25">
      <c r="A30" s="10"/>
      <c r="B30" s="98"/>
      <c r="C30" s="188" t="s">
        <v>70</v>
      </c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33"/>
      <c r="P30" s="10"/>
    </row>
    <row r="31" spans="1:16" x14ac:dyDescent="0.25">
      <c r="A31" s="10"/>
      <c r="B31" s="98"/>
      <c r="C31" s="189" t="s">
        <v>69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33"/>
      <c r="P31" s="10"/>
    </row>
    <row r="32" spans="1:16" ht="15" customHeight="1" x14ac:dyDescent="0.25">
      <c r="A32" s="10"/>
      <c r="B32" s="17"/>
      <c r="C32" s="91" t="s">
        <v>37</v>
      </c>
      <c r="D32" s="92">
        <v>2007</v>
      </c>
      <c r="E32" s="92">
        <v>2008</v>
      </c>
      <c r="F32" s="92">
        <v>2009</v>
      </c>
      <c r="G32" s="92">
        <v>2010</v>
      </c>
      <c r="H32" s="92">
        <v>2011</v>
      </c>
      <c r="I32" s="92">
        <v>2012</v>
      </c>
      <c r="J32" s="92">
        <v>2013</v>
      </c>
      <c r="K32" s="92">
        <v>2014</v>
      </c>
      <c r="L32" s="92">
        <v>2015</v>
      </c>
      <c r="M32" s="92">
        <v>2016</v>
      </c>
      <c r="N32" s="92">
        <v>2017</v>
      </c>
      <c r="O32" s="30"/>
      <c r="P32" s="10"/>
    </row>
    <row r="33" spans="1:16" ht="15" customHeight="1" x14ac:dyDescent="0.25">
      <c r="A33" s="10"/>
      <c r="B33" s="17"/>
      <c r="C33" s="100" t="s">
        <v>35</v>
      </c>
      <c r="D33" s="99">
        <v>1045382.8077100004</v>
      </c>
      <c r="E33" s="99">
        <v>1897940.9515999993</v>
      </c>
      <c r="F33" s="99">
        <v>1427847.5827299999</v>
      </c>
      <c r="G33" s="99">
        <v>1844656.6881800001</v>
      </c>
      <c r="H33" s="99">
        <v>2803793.2398599987</v>
      </c>
      <c r="I33" s="99">
        <v>2365719.21367</v>
      </c>
      <c r="J33" s="99">
        <v>1868578.2308400003</v>
      </c>
      <c r="K33" s="99">
        <v>2280632.3409000007</v>
      </c>
      <c r="L33" s="99">
        <v>2039992.5143500003</v>
      </c>
      <c r="M33" s="99">
        <v>2153065.5686999997</v>
      </c>
      <c r="N33" s="99">
        <v>2618025.5493799997</v>
      </c>
      <c r="O33" s="30"/>
      <c r="P33" s="10"/>
    </row>
    <row r="34" spans="1:16" x14ac:dyDescent="0.25">
      <c r="A34" s="10"/>
      <c r="B34" s="17"/>
      <c r="C34" s="101" t="s">
        <v>38</v>
      </c>
      <c r="D34" s="49">
        <v>668539.92884000018</v>
      </c>
      <c r="E34" s="49">
        <v>1464922.5872299999</v>
      </c>
      <c r="F34" s="49">
        <v>944231.71276999998</v>
      </c>
      <c r="G34" s="49">
        <v>1291766.3353299999</v>
      </c>
      <c r="H34" s="49">
        <v>2159535.4784899997</v>
      </c>
      <c r="I34" s="49">
        <v>1516000.1849099998</v>
      </c>
      <c r="J34" s="49">
        <v>926757.13193000015</v>
      </c>
      <c r="K34" s="49">
        <v>1132107.1555600001</v>
      </c>
      <c r="L34" s="49">
        <v>932956.27840999991</v>
      </c>
      <c r="M34" s="49">
        <v>942531.32769999979</v>
      </c>
      <c r="N34" s="49">
        <v>1242885.9394099999</v>
      </c>
      <c r="O34" s="30"/>
      <c r="P34" s="10"/>
    </row>
    <row r="35" spans="1:16" ht="15" customHeight="1" x14ac:dyDescent="0.25">
      <c r="A35" s="10"/>
      <c r="B35" s="17"/>
      <c r="C35" s="101" t="s">
        <v>65</v>
      </c>
      <c r="D35" s="49">
        <v>426152.8211</v>
      </c>
      <c r="E35" s="49">
        <v>861298.95515000005</v>
      </c>
      <c r="F35" s="49">
        <v>375007.97635000001</v>
      </c>
      <c r="G35" s="49">
        <v>782306.12884000014</v>
      </c>
      <c r="H35" s="49">
        <v>1474077.36042</v>
      </c>
      <c r="I35" s="49">
        <v>1079454.5545699999</v>
      </c>
      <c r="J35" s="49">
        <v>463707.56392000022</v>
      </c>
      <c r="K35" s="49">
        <v>440615.45929000003</v>
      </c>
      <c r="L35" s="49">
        <v>444036.14950999996</v>
      </c>
      <c r="M35" s="49">
        <v>465018.63474000001</v>
      </c>
      <c r="N35" s="49">
        <v>452009.22094999993</v>
      </c>
      <c r="O35" s="30"/>
      <c r="P35" s="10"/>
    </row>
    <row r="36" spans="1:16" x14ac:dyDescent="0.25">
      <c r="A36" s="10"/>
      <c r="B36" s="17"/>
      <c r="C36" s="101" t="s">
        <v>66</v>
      </c>
      <c r="D36" s="49">
        <v>75237.189110000007</v>
      </c>
      <c r="E36" s="49">
        <v>103928.10441</v>
      </c>
      <c r="F36" s="49">
        <v>123724.47034</v>
      </c>
      <c r="G36" s="49">
        <v>119153.69481</v>
      </c>
      <c r="H36" s="49">
        <v>171778.08271000002</v>
      </c>
      <c r="I36" s="49">
        <v>225109.95412999991</v>
      </c>
      <c r="J36" s="49">
        <v>217038.77476999999</v>
      </c>
      <c r="K36" s="49">
        <v>266024.18565999996</v>
      </c>
      <c r="L36" s="49">
        <v>234063.80072000003</v>
      </c>
      <c r="M36" s="49">
        <v>215189.79397999996</v>
      </c>
      <c r="N36" s="49">
        <v>241787.75970000002</v>
      </c>
      <c r="O36" s="30"/>
      <c r="P36" s="10"/>
    </row>
    <row r="37" spans="1:16" x14ac:dyDescent="0.25">
      <c r="A37" s="10"/>
      <c r="B37" s="17"/>
      <c r="C37" s="101" t="s">
        <v>39</v>
      </c>
      <c r="D37" s="49">
        <v>286198.41532999999</v>
      </c>
      <c r="E37" s="49">
        <v>343252.53703000001</v>
      </c>
      <c r="F37" s="49">
        <v>378172.76215000002</v>
      </c>
      <c r="G37" s="49">
        <v>436829.14136999997</v>
      </c>
      <c r="H37" s="49">
        <v>507405.0713999999</v>
      </c>
      <c r="I37" s="49">
        <v>643171.60533000005</v>
      </c>
      <c r="J37" s="49">
        <v>693260.17220000015</v>
      </c>
      <c r="K37" s="49">
        <v>713680.83958000003</v>
      </c>
      <c r="L37" s="49">
        <v>820180.16792000039</v>
      </c>
      <c r="M37" s="49">
        <v>854854.41796999983</v>
      </c>
      <c r="N37" s="49">
        <v>905323.62282000005</v>
      </c>
      <c r="O37" s="30"/>
      <c r="P37" s="10"/>
    </row>
    <row r="38" spans="1:16" x14ac:dyDescent="0.25">
      <c r="A38" s="10"/>
      <c r="B38" s="17"/>
      <c r="C38" s="101" t="s">
        <v>40</v>
      </c>
      <c r="D38" s="49">
        <v>23760.65814</v>
      </c>
      <c r="E38" s="49">
        <v>17713.695080000001</v>
      </c>
      <c r="F38" s="49">
        <v>19224.13495</v>
      </c>
      <c r="G38" s="49">
        <v>20979.566510000001</v>
      </c>
      <c r="H38" s="49">
        <v>22571.561080000003</v>
      </c>
      <c r="I38" s="49">
        <v>26353.949219999999</v>
      </c>
      <c r="J38" s="49">
        <v>23034.242959999996</v>
      </c>
      <c r="K38" s="49">
        <v>22111.54177</v>
      </c>
      <c r="L38" s="49">
        <v>23316.870060000001</v>
      </c>
      <c r="M38" s="49">
        <v>24559.496279999996</v>
      </c>
      <c r="N38" s="49">
        <v>26593.011019999998</v>
      </c>
      <c r="O38" s="30"/>
      <c r="P38" s="10"/>
    </row>
    <row r="39" spans="1:16" x14ac:dyDescent="0.25">
      <c r="A39" s="10"/>
      <c r="B39" s="24"/>
      <c r="C39" s="102" t="s">
        <v>48</v>
      </c>
      <c r="D39" s="99">
        <v>264945.06701</v>
      </c>
      <c r="E39" s="99">
        <v>390291.50888000004</v>
      </c>
      <c r="F39" s="99">
        <v>236314.82569999999</v>
      </c>
      <c r="G39" s="99">
        <v>390463.39427000005</v>
      </c>
      <c r="H39" s="99">
        <v>498895.17175000004</v>
      </c>
      <c r="I39" s="99">
        <v>749321.67850000004</v>
      </c>
      <c r="J39" s="99">
        <v>1156440.39335</v>
      </c>
      <c r="K39" s="99">
        <v>1456739.1652700002</v>
      </c>
      <c r="L39" s="99">
        <v>1193446.05088</v>
      </c>
      <c r="M39" s="99">
        <v>1005879.6946300002</v>
      </c>
      <c r="N39" s="99">
        <v>1149532.90573</v>
      </c>
      <c r="O39" s="30"/>
      <c r="P39" s="10"/>
    </row>
    <row r="40" spans="1:16" x14ac:dyDescent="0.25">
      <c r="A40" s="10"/>
      <c r="B40" s="25"/>
      <c r="C40" s="103" t="s">
        <v>67</v>
      </c>
      <c r="D40" s="86">
        <v>1310327.8747200004</v>
      </c>
      <c r="E40" s="86">
        <v>2288232.4604799994</v>
      </c>
      <c r="F40" s="86">
        <v>1664162.4084299998</v>
      </c>
      <c r="G40" s="86">
        <v>2235120.0824500001</v>
      </c>
      <c r="H40" s="86">
        <v>3302688.4116099989</v>
      </c>
      <c r="I40" s="86">
        <v>3115040.8921699999</v>
      </c>
      <c r="J40" s="86">
        <v>3025018.6241900004</v>
      </c>
      <c r="K40" s="86">
        <v>3737371.5061700009</v>
      </c>
      <c r="L40" s="86">
        <v>3233438.5652300003</v>
      </c>
      <c r="M40" s="86">
        <v>3158945.26333</v>
      </c>
      <c r="N40" s="86">
        <v>3767558.4551099995</v>
      </c>
      <c r="O40" s="30"/>
      <c r="P40" s="10"/>
    </row>
    <row r="41" spans="1:16" x14ac:dyDescent="0.25">
      <c r="A41" s="10"/>
      <c r="B41" s="25"/>
      <c r="C41" s="172" t="s">
        <v>68</v>
      </c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30"/>
      <c r="P41" s="10"/>
    </row>
    <row r="42" spans="1:16" x14ac:dyDescent="0.25">
      <c r="A42" s="10"/>
      <c r="B42" s="2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34"/>
      <c r="P42" s="10"/>
    </row>
    <row r="43" spans="1:16" x14ac:dyDescent="0.25">
      <c r="A43" s="10"/>
      <c r="B43" s="2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/>
      <c r="P43" s="10"/>
    </row>
    <row r="44" spans="1:16" x14ac:dyDescent="0.25">
      <c r="A44" s="10"/>
      <c r="B44" s="26"/>
      <c r="C44" s="188" t="s">
        <v>71</v>
      </c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34"/>
      <c r="P44" s="10"/>
    </row>
    <row r="45" spans="1:16" x14ac:dyDescent="0.25">
      <c r="A45" s="10"/>
      <c r="B45" s="26"/>
      <c r="C45" s="189" t="s">
        <v>72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34"/>
      <c r="P45" s="10"/>
    </row>
    <row r="46" spans="1:16" x14ac:dyDescent="0.25">
      <c r="A46" s="10"/>
      <c r="B46" s="26"/>
      <c r="C46" s="91" t="s">
        <v>37</v>
      </c>
      <c r="D46" s="92">
        <v>2007</v>
      </c>
      <c r="E46" s="92">
        <v>2008</v>
      </c>
      <c r="F46" s="92">
        <v>2009</v>
      </c>
      <c r="G46" s="92">
        <v>2010</v>
      </c>
      <c r="H46" s="92">
        <v>2011</v>
      </c>
      <c r="I46" s="92">
        <v>2012</v>
      </c>
      <c r="J46" s="92">
        <v>2013</v>
      </c>
      <c r="K46" s="92">
        <v>2014</v>
      </c>
      <c r="L46" s="92">
        <v>2015</v>
      </c>
      <c r="M46" s="92">
        <v>2016</v>
      </c>
      <c r="N46" s="92">
        <v>2017</v>
      </c>
      <c r="O46" s="34"/>
      <c r="P46" s="10"/>
    </row>
    <row r="47" spans="1:16" x14ac:dyDescent="0.25">
      <c r="A47" s="10"/>
      <c r="B47" s="26"/>
      <c r="C47" s="100" t="s">
        <v>35</v>
      </c>
      <c r="D47" s="104">
        <v>0.17136396155581823</v>
      </c>
      <c r="E47" s="104">
        <v>0.81554636024443505</v>
      </c>
      <c r="F47" s="104">
        <v>-0.24768598226077687</v>
      </c>
      <c r="G47" s="104">
        <v>0.2919142844736089</v>
      </c>
      <c r="H47" s="104">
        <v>0.51995396098680824</v>
      </c>
      <c r="I47" s="104">
        <v>-0.15624334204182366</v>
      </c>
      <c r="J47" s="104">
        <v>-0.21014369750955031</v>
      </c>
      <c r="K47" s="104">
        <v>0.22051745185684068</v>
      </c>
      <c r="L47" s="104">
        <v>-0.10551451991382232</v>
      </c>
      <c r="M47" s="104">
        <v>5.5428171208769195E-2</v>
      </c>
      <c r="N47" s="104">
        <v>0.21595254108342754</v>
      </c>
      <c r="O47" s="34"/>
      <c r="P47" s="10"/>
    </row>
    <row r="48" spans="1:16" x14ac:dyDescent="0.25">
      <c r="A48" s="10"/>
      <c r="B48" s="26"/>
      <c r="C48" s="101" t="s">
        <v>38</v>
      </c>
      <c r="D48" s="59">
        <v>1.0904233329218229</v>
      </c>
      <c r="E48" s="59">
        <v>1.1912267675198138</v>
      </c>
      <c r="F48" s="59">
        <v>-0.35543917405531067</v>
      </c>
      <c r="G48" s="59">
        <v>0.36806073960434116</v>
      </c>
      <c r="H48" s="59">
        <v>0.67176943648892662</v>
      </c>
      <c r="I48" s="59">
        <v>-0.29799709242562455</v>
      </c>
      <c r="J48" s="59">
        <v>-0.38868270521680792</v>
      </c>
      <c r="K48" s="59">
        <v>0.22157911339980974</v>
      </c>
      <c r="L48" s="59">
        <v>-0.175911684836485</v>
      </c>
      <c r="M48" s="59">
        <v>1.0263127556543461E-2</v>
      </c>
      <c r="N48" s="59">
        <v>0.31866804092648748</v>
      </c>
      <c r="O48" s="34"/>
      <c r="P48" s="10"/>
    </row>
    <row r="49" spans="1:16" x14ac:dyDescent="0.25">
      <c r="A49" s="10"/>
      <c r="B49" s="26"/>
      <c r="C49" s="101" t="s">
        <v>65</v>
      </c>
      <c r="D49" s="59">
        <v>1.3098407923441675</v>
      </c>
      <c r="E49" s="59">
        <v>1.0211034927019518</v>
      </c>
      <c r="F49" s="59">
        <v>-0.56460184456546769</v>
      </c>
      <c r="G49" s="59">
        <v>1.0861053048905371</v>
      </c>
      <c r="H49" s="59">
        <v>0.8842717781154994</v>
      </c>
      <c r="I49" s="59">
        <v>-0.26770834180477654</v>
      </c>
      <c r="J49" s="59">
        <v>-0.57042419066477712</v>
      </c>
      <c r="K49" s="59">
        <v>-4.9798852610444144E-2</v>
      </c>
      <c r="L49" s="59">
        <v>7.7634366835697133E-3</v>
      </c>
      <c r="M49" s="59">
        <v>4.7254002299485176E-2</v>
      </c>
      <c r="N49" s="59">
        <v>-2.7976112822390209E-2</v>
      </c>
      <c r="O49" s="34"/>
      <c r="P49" s="10"/>
    </row>
    <row r="50" spans="1:16" x14ac:dyDescent="0.25">
      <c r="A50" s="10"/>
      <c r="B50" s="26"/>
      <c r="C50" s="101" t="s">
        <v>66</v>
      </c>
      <c r="D50" s="59">
        <v>0.23879110437831641</v>
      </c>
      <c r="E50" s="59">
        <v>0.38133954284300331</v>
      </c>
      <c r="F50" s="59">
        <v>0.19048135287739543</v>
      </c>
      <c r="G50" s="59">
        <v>-3.6943181227119593E-2</v>
      </c>
      <c r="H50" s="59">
        <v>0.44165133094625197</v>
      </c>
      <c r="I50" s="59">
        <v>0.31046959296918031</v>
      </c>
      <c r="J50" s="59">
        <v>-3.5854386764873403E-2</v>
      </c>
      <c r="K50" s="59">
        <v>0.22569889155479572</v>
      </c>
      <c r="L50" s="59">
        <v>-0.12014089944757067</v>
      </c>
      <c r="M50" s="59">
        <v>-8.0636162798100486E-2</v>
      </c>
      <c r="N50" s="59">
        <v>0.12360235691508725</v>
      </c>
      <c r="O50" s="34"/>
      <c r="P50" s="10"/>
    </row>
    <row r="51" spans="1:16" x14ac:dyDescent="0.25">
      <c r="B51" s="26"/>
      <c r="C51" s="101" t="s">
        <v>39</v>
      </c>
      <c r="D51" s="59">
        <v>-0.17108425337303201</v>
      </c>
      <c r="E51" s="59">
        <v>0.19935163384540044</v>
      </c>
      <c r="F51" s="59">
        <v>0.10173333436119081</v>
      </c>
      <c r="G51" s="59">
        <v>0.15510471691965555</v>
      </c>
      <c r="H51" s="59">
        <v>0.16156415253949641</v>
      </c>
      <c r="I51" s="59">
        <v>0.26757031331082626</v>
      </c>
      <c r="J51" s="59">
        <v>7.7877453629658477E-2</v>
      </c>
      <c r="K51" s="59">
        <v>2.9455993866194019E-2</v>
      </c>
      <c r="L51" s="59">
        <v>0.14922542743710898</v>
      </c>
      <c r="M51" s="59">
        <v>4.22763819538996E-2</v>
      </c>
      <c r="N51" s="59">
        <v>5.9038362309512316E-2</v>
      </c>
      <c r="O51" s="34"/>
      <c r="P51" s="10"/>
    </row>
    <row r="52" spans="1:16" x14ac:dyDescent="0.25">
      <c r="B52" s="26"/>
      <c r="C52" s="101" t="s">
        <v>40</v>
      </c>
      <c r="D52" s="59">
        <v>-0.85116317246445905</v>
      </c>
      <c r="E52" s="59">
        <v>-0.2544947629131622</v>
      </c>
      <c r="F52" s="59">
        <v>8.526960993617827E-2</v>
      </c>
      <c r="G52" s="59">
        <v>9.1313942841417806E-2</v>
      </c>
      <c r="H52" s="59">
        <v>7.5883101266233099E-2</v>
      </c>
      <c r="I52" s="59">
        <v>0.1675731743406732</v>
      </c>
      <c r="J52" s="59">
        <v>-0.12596617805883448</v>
      </c>
      <c r="K52" s="59">
        <v>-4.0057804009548281E-2</v>
      </c>
      <c r="L52" s="59">
        <v>5.4511273005636296E-2</v>
      </c>
      <c r="M52" s="59">
        <v>5.3293011317660399E-2</v>
      </c>
      <c r="N52" s="59">
        <v>8.279952963269821E-2</v>
      </c>
      <c r="O52" s="35"/>
      <c r="P52" s="10"/>
    </row>
    <row r="53" spans="1:16" x14ac:dyDescent="0.25">
      <c r="B53" s="26"/>
      <c r="C53" s="102" t="s">
        <v>48</v>
      </c>
      <c r="D53" s="104">
        <v>-0.40345299170310034</v>
      </c>
      <c r="E53" s="104">
        <v>0.47310351268124951</v>
      </c>
      <c r="F53" s="104">
        <v>-0.39451712291117791</v>
      </c>
      <c r="G53" s="104">
        <v>0.65230172551971233</v>
      </c>
      <c r="H53" s="104">
        <v>0.27770023789994736</v>
      </c>
      <c r="I53" s="104">
        <v>0.50196217748824101</v>
      </c>
      <c r="J53" s="104">
        <v>0.54331634400992446</v>
      </c>
      <c r="K53" s="104">
        <v>0.25967509752066742</v>
      </c>
      <c r="L53" s="104">
        <v>-0.18074142623961098</v>
      </c>
      <c r="M53" s="104">
        <v>-0.15716366576578455</v>
      </c>
      <c r="N53" s="104">
        <v>0.14281351126472508</v>
      </c>
      <c r="O53" s="35"/>
      <c r="P53" s="10"/>
    </row>
    <row r="54" spans="1:16" x14ac:dyDescent="0.25">
      <c r="B54" s="26"/>
      <c r="C54" s="103" t="s">
        <v>67</v>
      </c>
      <c r="D54" s="86">
        <v>-1.9641458572892678E-2</v>
      </c>
      <c r="E54" s="105">
        <v>0.74630526040588441</v>
      </c>
      <c r="F54" s="105">
        <v>-0.27273018053379472</v>
      </c>
      <c r="G54" s="105">
        <v>0.34309011616159024</v>
      </c>
      <c r="H54" s="105">
        <v>0.47763354530365842</v>
      </c>
      <c r="I54" s="105">
        <v>-5.6816597890481657E-2</v>
      </c>
      <c r="J54" s="105">
        <v>-2.8899225113314109E-2</v>
      </c>
      <c r="K54" s="105">
        <v>0.23548710618955115</v>
      </c>
      <c r="L54" s="105">
        <v>-0.13483619172139061</v>
      </c>
      <c r="M54" s="105">
        <v>-2.3038415729015549E-2</v>
      </c>
      <c r="N54" s="105">
        <v>0.19266341802277087</v>
      </c>
      <c r="O54" s="35"/>
      <c r="P54" s="10"/>
    </row>
    <row r="55" spans="1:16" ht="15" customHeight="1" x14ac:dyDescent="0.25">
      <c r="A55" s="10"/>
      <c r="B55" s="26"/>
      <c r="C55" s="172" t="s">
        <v>68</v>
      </c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35"/>
      <c r="P55" s="10"/>
    </row>
    <row r="56" spans="1:16" x14ac:dyDescent="0.25">
      <c r="A56" s="10"/>
      <c r="B56" s="2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34"/>
      <c r="P56" s="10"/>
    </row>
    <row r="57" spans="1:16" x14ac:dyDescent="0.25">
      <c r="A57" s="10"/>
      <c r="B57" s="26"/>
      <c r="C57" s="188" t="s">
        <v>71</v>
      </c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34"/>
      <c r="P57" s="10"/>
    </row>
    <row r="58" spans="1:16" x14ac:dyDescent="0.25">
      <c r="A58" s="10"/>
      <c r="B58" s="26"/>
      <c r="C58" s="189" t="s">
        <v>74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34"/>
      <c r="P58" s="10"/>
    </row>
    <row r="59" spans="1:16" x14ac:dyDescent="0.25">
      <c r="A59" s="10"/>
      <c r="B59" s="26"/>
      <c r="C59" s="91" t="s">
        <v>37</v>
      </c>
      <c r="D59" s="92">
        <v>2007</v>
      </c>
      <c r="E59" s="92">
        <v>2008</v>
      </c>
      <c r="F59" s="92">
        <v>2009</v>
      </c>
      <c r="G59" s="92">
        <v>2010</v>
      </c>
      <c r="H59" s="92">
        <v>2011</v>
      </c>
      <c r="I59" s="92">
        <v>2012</v>
      </c>
      <c r="J59" s="92">
        <v>2013</v>
      </c>
      <c r="K59" s="92">
        <v>2014</v>
      </c>
      <c r="L59" s="92">
        <v>2015</v>
      </c>
      <c r="M59" s="92">
        <v>2016</v>
      </c>
      <c r="N59" s="92">
        <v>2017</v>
      </c>
      <c r="O59" s="34"/>
      <c r="P59" s="10"/>
    </row>
    <row r="60" spans="1:16" x14ac:dyDescent="0.25">
      <c r="A60" s="10"/>
      <c r="B60" s="26"/>
      <c r="C60" s="100" t="s">
        <v>35</v>
      </c>
      <c r="D60" s="104">
        <v>0.15091273911248027</v>
      </c>
      <c r="E60" s="104">
        <v>0.71620197080561065</v>
      </c>
      <c r="F60" s="104">
        <v>-0.26915165113912132</v>
      </c>
      <c r="G60" s="104">
        <v>0.272477514387508</v>
      </c>
      <c r="H60" s="104">
        <v>0.47041123421333775</v>
      </c>
      <c r="I60" s="104">
        <v>-0.18600078515096263</v>
      </c>
      <c r="J60" s="104">
        <v>-0.23170749022179549</v>
      </c>
      <c r="K60" s="104">
        <v>0.1821568974315142</v>
      </c>
      <c r="L60" s="104">
        <v>-0.13617418628821232</v>
      </c>
      <c r="M60" s="104">
        <v>1.8830621544087212E-2</v>
      </c>
      <c r="N60" s="104">
        <v>0.18280054413214075</v>
      </c>
      <c r="O60" s="34"/>
      <c r="P60" s="10"/>
    </row>
    <row r="61" spans="1:16" x14ac:dyDescent="0.25">
      <c r="A61" s="10"/>
      <c r="B61" s="26"/>
      <c r="C61" s="101" t="s">
        <v>38</v>
      </c>
      <c r="D61" s="59">
        <v>1.0539259555178391</v>
      </c>
      <c r="E61" s="59">
        <v>1.0713256236503965</v>
      </c>
      <c r="F61" s="59">
        <v>-0.37383033643622599</v>
      </c>
      <c r="G61" s="59">
        <v>0.34747835083514689</v>
      </c>
      <c r="H61" s="59">
        <v>0.6172783015295249</v>
      </c>
      <c r="I61" s="59">
        <v>-0.32275519227297422</v>
      </c>
      <c r="J61" s="59">
        <v>-0.40537222125225747</v>
      </c>
      <c r="K61" s="59">
        <v>0.18318519122104515</v>
      </c>
      <c r="L61" s="59">
        <v>-0.20415839578758088</v>
      </c>
      <c r="M61" s="59">
        <v>-2.47682994924453E-2</v>
      </c>
      <c r="N61" s="59">
        <v>0.28271558604399472</v>
      </c>
      <c r="O61" s="34"/>
      <c r="P61" s="10"/>
    </row>
    <row r="62" spans="1:16" x14ac:dyDescent="0.25">
      <c r="A62" s="10"/>
      <c r="B62" s="26"/>
      <c r="C62" s="101" t="s">
        <v>65</v>
      </c>
      <c r="D62" s="59">
        <v>1.2695125345154192</v>
      </c>
      <c r="E62" s="59">
        <v>0.91051127821941047</v>
      </c>
      <c r="F62" s="59">
        <v>-0.57702499821463882</v>
      </c>
      <c r="G62" s="59">
        <v>1.0547199802804963</v>
      </c>
      <c r="H62" s="59">
        <v>0.82285415345959878</v>
      </c>
      <c r="I62" s="59">
        <v>-0.29353465932477574</v>
      </c>
      <c r="J62" s="59">
        <v>-0.58215199947948459</v>
      </c>
      <c r="K62" s="59">
        <v>-7.9663434041861825E-2</v>
      </c>
      <c r="L62" s="59">
        <v>-2.6778980651197992E-2</v>
      </c>
      <c r="M62" s="59">
        <v>1.0939896416943595E-2</v>
      </c>
      <c r="N62" s="59">
        <v>-5.4477585417346597E-2</v>
      </c>
      <c r="O62" s="34"/>
      <c r="P62" s="10"/>
    </row>
    <row r="63" spans="1:16" x14ac:dyDescent="0.25">
      <c r="A63" s="10"/>
      <c r="B63" s="26"/>
      <c r="C63" s="101" t="s">
        <v>66</v>
      </c>
      <c r="D63" s="59">
        <v>0.21716264962987131</v>
      </c>
      <c r="E63" s="59">
        <v>0.30575439861514297</v>
      </c>
      <c r="F63" s="59">
        <v>0.15651351773921274</v>
      </c>
      <c r="G63" s="59">
        <v>-5.1432311188220226E-2</v>
      </c>
      <c r="H63" s="59">
        <v>0.39466086950799273</v>
      </c>
      <c r="I63" s="59">
        <v>0.26425221027805645</v>
      </c>
      <c r="J63" s="59">
        <v>-6.2176435576371314E-2</v>
      </c>
      <c r="K63" s="59">
        <v>0.18717548579192167</v>
      </c>
      <c r="L63" s="59">
        <v>-0.15029922742491175</v>
      </c>
      <c r="M63" s="59">
        <v>-0.11251560718830877</v>
      </c>
      <c r="N63" s="59">
        <v>9.2968215653523201E-2</v>
      </c>
      <c r="O63" s="34"/>
      <c r="P63" s="10"/>
    </row>
    <row r="64" spans="1:16" x14ac:dyDescent="0.25">
      <c r="A64" s="10"/>
      <c r="B64" s="26"/>
      <c r="C64" s="101" t="s">
        <v>39</v>
      </c>
      <c r="D64" s="59">
        <v>-0.18555656162002432</v>
      </c>
      <c r="E64" s="59">
        <v>0.13372463670786328</v>
      </c>
      <c r="F64" s="59">
        <v>7.0297733814093988E-2</v>
      </c>
      <c r="G64" s="59">
        <v>0.13772623827137109</v>
      </c>
      <c r="H64" s="59">
        <v>0.1237031008785896</v>
      </c>
      <c r="I64" s="59">
        <v>0.22286589393894385</v>
      </c>
      <c r="J64" s="59">
        <v>4.8450422527942738E-2</v>
      </c>
      <c r="K64" s="59">
        <v>-2.8995473193118571E-3</v>
      </c>
      <c r="L64" s="59">
        <v>0.1098342142999289</v>
      </c>
      <c r="M64" s="59">
        <v>6.1348777819991707E-3</v>
      </c>
      <c r="N64" s="59">
        <v>3.0164507967057608E-2</v>
      </c>
      <c r="O64" s="34"/>
      <c r="P64" s="10"/>
    </row>
    <row r="65" spans="1:16" x14ac:dyDescent="0.25">
      <c r="A65" s="10"/>
      <c r="B65" s="26"/>
      <c r="C65" s="101" t="s">
        <v>40</v>
      </c>
      <c r="D65" s="59">
        <v>-0.85376176279811344</v>
      </c>
      <c r="E65" s="59">
        <v>-0.29528786201742663</v>
      </c>
      <c r="F65" s="59">
        <v>5.4303766496723194E-2</v>
      </c>
      <c r="G65" s="59">
        <v>7.4895192422996804E-2</v>
      </c>
      <c r="H65" s="59">
        <v>4.0814813742825917E-2</v>
      </c>
      <c r="I65" s="59">
        <v>0.12639543430923217</v>
      </c>
      <c r="J65" s="59">
        <v>-0.1498280933216537</v>
      </c>
      <c r="K65" s="59">
        <v>-7.0228544131647364E-2</v>
      </c>
      <c r="L65" s="59">
        <v>1.8366512092053755E-2</v>
      </c>
      <c r="M65" s="59">
        <v>1.6769499491164241E-2</v>
      </c>
      <c r="N65" s="59">
        <v>5.3277845609361885E-2</v>
      </c>
      <c r="O65" s="35"/>
      <c r="P65" s="10"/>
    </row>
    <row r="66" spans="1:16" x14ac:dyDescent="0.25">
      <c r="A66" s="10"/>
      <c r="B66" s="26"/>
      <c r="C66" s="102" t="s">
        <v>48</v>
      </c>
      <c r="D66" s="104">
        <v>-0.41386829895600874</v>
      </c>
      <c r="E66" s="104">
        <v>0.39249716064747231</v>
      </c>
      <c r="F66" s="104">
        <v>-0.41179327973483182</v>
      </c>
      <c r="G66" s="104">
        <v>0.62744294878989226</v>
      </c>
      <c r="H66" s="104">
        <v>0.23605374372351995</v>
      </c>
      <c r="I66" s="104">
        <v>0.4489912721601077</v>
      </c>
      <c r="J66" s="104">
        <v>0.50118240948700188</v>
      </c>
      <c r="K66" s="104">
        <v>0.22008382820849537</v>
      </c>
      <c r="L66" s="104">
        <v>-0.20882259145140647</v>
      </c>
      <c r="M66" s="104">
        <v>-0.18638947709315123</v>
      </c>
      <c r="N66" s="104">
        <v>0.11165559287460436</v>
      </c>
      <c r="O66" s="35"/>
      <c r="P66" s="10"/>
    </row>
    <row r="67" spans="1:16" x14ac:dyDescent="0.25">
      <c r="A67" s="10"/>
      <c r="B67" s="26"/>
      <c r="C67" s="103" t="s">
        <v>67</v>
      </c>
      <c r="D67" s="105">
        <v>-3.6757855579270027E-2</v>
      </c>
      <c r="E67" s="105">
        <v>0.65074965595110612</v>
      </c>
      <c r="F67" s="105">
        <v>-0.29348126686445819</v>
      </c>
      <c r="G67" s="105">
        <v>0.32288340886956246</v>
      </c>
      <c r="H67" s="105">
        <v>0.42947024767406083</v>
      </c>
      <c r="I67" s="105">
        <v>-9.008060376828686E-2</v>
      </c>
      <c r="J67" s="105">
        <v>-5.5411156139667406E-2</v>
      </c>
      <c r="K67" s="105">
        <v>0.1966560593194957</v>
      </c>
      <c r="L67" s="105">
        <v>-0.1644908192268737</v>
      </c>
      <c r="M67" s="105">
        <v>-5.6915093532579175E-2</v>
      </c>
      <c r="N67" s="105">
        <v>0.16014638083399024</v>
      </c>
      <c r="O67" s="35"/>
      <c r="P67" s="10"/>
    </row>
    <row r="68" spans="1:16" x14ac:dyDescent="0.25">
      <c r="A68" s="10"/>
      <c r="B68" s="26"/>
      <c r="C68" s="172" t="s">
        <v>68</v>
      </c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35"/>
      <c r="P68" s="10"/>
    </row>
    <row r="69" spans="1:16" x14ac:dyDescent="0.25">
      <c r="A69" s="10"/>
      <c r="B69" s="27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31"/>
      <c r="P69" s="10"/>
    </row>
    <row r="70" spans="1:16" x14ac:dyDescent="0.25">
      <c r="A70" s="10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10"/>
    </row>
    <row r="72" spans="1:16" x14ac:dyDescent="0.25">
      <c r="B72" s="65" t="s">
        <v>19</v>
      </c>
      <c r="C72" s="14"/>
      <c r="D72" s="14"/>
      <c r="E72" s="14"/>
      <c r="F72" s="14"/>
      <c r="G72" s="15"/>
      <c r="H72" s="15"/>
      <c r="I72" s="15"/>
      <c r="J72" s="15"/>
      <c r="K72" s="15"/>
      <c r="L72" s="15"/>
      <c r="M72" s="15"/>
      <c r="N72" s="15"/>
      <c r="O72" s="29"/>
    </row>
    <row r="73" spans="1:16" ht="15" customHeight="1" x14ac:dyDescent="0.25">
      <c r="B73" s="16"/>
      <c r="C73" s="183" t="str">
        <f>+CONCATENATE("En el año ",G77," los impuestos de",D83," representaron  ",FIXED(H83*100,1),"% del total de tributos internos recaudados por la suma de S/ ",FIXED(G83/1000,1)," millones de soles. Mientras que los  Impuesto de ",D85," alcanzaron  una participación de ",FIXED(H85*100,1),"% sumando S/ ",FIXED(G85/1000,1)," millones de soles y el impuesto ",D92," representó el ",FIXED(H92*100,1),"%, sumando S/ ",FIXED(G92/1000,1)," millones de soles. Los impuestos aduaneros fueron S/", FIXED(G97/1000,1), " millones de soles.")</f>
        <v>En el año 2017 los impuestos de   Tercera Categoría representaron  17.3% del total de tributos internos recaudados por la suma de S/ 452.0 millones de soles. Mientras que los  Impuesto de    Quinta Categoría alcanzaron  una participación de 9.2% sumando S/ 241.8 millones de soles y el impuesto    Imp. General a las Ventas representó el 34.6%, sumando S/ 905.3 millones de soles. Los impuestos aduaneros fueron S/1,149.5 millones de soles.</v>
      </c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32"/>
    </row>
    <row r="74" spans="1:16" x14ac:dyDescent="0.25">
      <c r="B74" s="17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32"/>
    </row>
    <row r="75" spans="1:16" x14ac:dyDescent="0.25">
      <c r="B75" s="17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30"/>
    </row>
    <row r="76" spans="1:16" x14ac:dyDescent="0.25">
      <c r="B76" s="17"/>
      <c r="C76" s="6"/>
      <c r="D76" s="173" t="s">
        <v>46</v>
      </c>
      <c r="E76" s="173"/>
      <c r="F76" s="173"/>
      <c r="G76" s="173"/>
      <c r="H76" s="173"/>
      <c r="I76" s="173"/>
      <c r="J76" s="173"/>
      <c r="K76" s="173"/>
      <c r="L76" s="173"/>
      <c r="M76" s="173"/>
      <c r="N76" s="6"/>
      <c r="O76" s="30"/>
    </row>
    <row r="77" spans="1:16" ht="15" customHeight="1" x14ac:dyDescent="0.25">
      <c r="B77" s="17"/>
      <c r="C77" s="6"/>
      <c r="D77" s="174" t="s">
        <v>20</v>
      </c>
      <c r="E77" s="175"/>
      <c r="F77" s="176"/>
      <c r="G77" s="180">
        <v>2017</v>
      </c>
      <c r="H77" s="180"/>
      <c r="I77" s="180">
        <v>2016</v>
      </c>
      <c r="J77" s="180"/>
      <c r="K77" s="185" t="s">
        <v>83</v>
      </c>
      <c r="L77" s="185"/>
      <c r="M77" s="37" t="s">
        <v>54</v>
      </c>
      <c r="N77" s="6"/>
      <c r="O77" s="30"/>
    </row>
    <row r="78" spans="1:16" x14ac:dyDescent="0.25">
      <c r="B78" s="17"/>
      <c r="C78" s="6"/>
      <c r="D78" s="177"/>
      <c r="E78" s="178"/>
      <c r="F78" s="179"/>
      <c r="G78" s="83" t="s">
        <v>50</v>
      </c>
      <c r="H78" s="83" t="s">
        <v>6</v>
      </c>
      <c r="I78" s="83" t="s">
        <v>50</v>
      </c>
      <c r="J78" s="83" t="s">
        <v>6</v>
      </c>
      <c r="K78" s="83" t="s">
        <v>50</v>
      </c>
      <c r="L78" s="83" t="s">
        <v>7</v>
      </c>
      <c r="M78" s="83" t="s">
        <v>55</v>
      </c>
      <c r="N78" s="6"/>
      <c r="O78" s="30"/>
    </row>
    <row r="79" spans="1:16" x14ac:dyDescent="0.25">
      <c r="B79" s="17"/>
      <c r="C79" s="22"/>
      <c r="D79" s="171" t="s">
        <v>35</v>
      </c>
      <c r="E79" s="171"/>
      <c r="F79" s="171"/>
      <c r="G79" s="78">
        <f>+G96+G91+G80</f>
        <v>2618025.5493799997</v>
      </c>
      <c r="H79" s="80"/>
      <c r="I79" s="78">
        <f>+I96+I91+I80</f>
        <v>2153065.5686999997</v>
      </c>
      <c r="J79" s="80"/>
      <c r="K79" s="84">
        <f>+G79-I79</f>
        <v>464959.98068000004</v>
      </c>
      <c r="L79" s="85">
        <f t="shared" ref="L79:L101" si="4">+IF(I79=0,"  - ",G79/I79-1)</f>
        <v>0.21595254108342754</v>
      </c>
      <c r="M79" s="85">
        <v>0.18280054413214075</v>
      </c>
      <c r="N79" s="6"/>
      <c r="O79" s="30"/>
    </row>
    <row r="80" spans="1:16" x14ac:dyDescent="0.25">
      <c r="B80" s="17"/>
      <c r="C80" s="22"/>
      <c r="D80" s="169" t="s">
        <v>11</v>
      </c>
      <c r="E80" s="169"/>
      <c r="F80" s="169"/>
      <c r="G80" s="75">
        <v>1242885.9394099999</v>
      </c>
      <c r="H80" s="81">
        <f t="shared" ref="H80:H96" si="5">+G80/G$79</f>
        <v>0.47474171507009927</v>
      </c>
      <c r="I80" s="75">
        <v>942531.32769999979</v>
      </c>
      <c r="J80" s="81">
        <f t="shared" ref="J80:J96" si="6">+I80/I$79</f>
        <v>0.43776248220303443</v>
      </c>
      <c r="K80" s="86">
        <f>+G80-I80</f>
        <v>300354.61171000008</v>
      </c>
      <c r="L80" s="87">
        <f t="shared" si="4"/>
        <v>0.31866804092648748</v>
      </c>
      <c r="M80" s="87">
        <v>0.28271558604399472</v>
      </c>
      <c r="N80" s="6"/>
      <c r="O80" s="30"/>
    </row>
    <row r="81" spans="2:15" x14ac:dyDescent="0.25">
      <c r="B81" s="17"/>
      <c r="C81" s="23"/>
      <c r="D81" s="170" t="s">
        <v>21</v>
      </c>
      <c r="E81" s="170"/>
      <c r="F81" s="170"/>
      <c r="G81" s="76">
        <v>30485.29191</v>
      </c>
      <c r="H81" s="59">
        <f t="shared" si="5"/>
        <v>1.1644382888936863E-2</v>
      </c>
      <c r="I81" s="76">
        <v>26933.450549999998</v>
      </c>
      <c r="J81" s="59">
        <f t="shared" si="6"/>
        <v>1.2509349896976038E-2</v>
      </c>
      <c r="K81" s="49">
        <f t="shared" ref="K81:K90" si="7">+G81-I81</f>
        <v>3551.8413600000022</v>
      </c>
      <c r="L81" s="88">
        <f t="shared" si="4"/>
        <v>0.13187472408729306</v>
      </c>
      <c r="M81" s="88">
        <v>0.10101504319156795</v>
      </c>
      <c r="N81" s="6"/>
      <c r="O81" s="30"/>
    </row>
    <row r="82" spans="2:15" x14ac:dyDescent="0.25">
      <c r="B82" s="17"/>
      <c r="C82" s="23"/>
      <c r="D82" s="170" t="s">
        <v>22</v>
      </c>
      <c r="E82" s="170"/>
      <c r="F82" s="170"/>
      <c r="G82" s="76">
        <v>38100.966100000005</v>
      </c>
      <c r="H82" s="59">
        <f t="shared" si="5"/>
        <v>1.4553320959386003E-2</v>
      </c>
      <c r="I82" s="76">
        <v>34745.430460000003</v>
      </c>
      <c r="J82" s="59">
        <f t="shared" si="6"/>
        <v>1.6137655520160939E-2</v>
      </c>
      <c r="K82" s="49">
        <f t="shared" si="7"/>
        <v>3355.5356400000019</v>
      </c>
      <c r="L82" s="88">
        <f t="shared" si="4"/>
        <v>9.6574876050621761E-2</v>
      </c>
      <c r="M82" s="88">
        <v>6.6677617959202795E-2</v>
      </c>
      <c r="N82" s="6"/>
      <c r="O82" s="30"/>
    </row>
    <row r="83" spans="2:15" x14ac:dyDescent="0.25">
      <c r="B83" s="17"/>
      <c r="C83" s="23"/>
      <c r="D83" s="170" t="s">
        <v>23</v>
      </c>
      <c r="E83" s="170"/>
      <c r="F83" s="170"/>
      <c r="G83" s="76">
        <v>452009.22094999993</v>
      </c>
      <c r="H83" s="59">
        <f t="shared" si="5"/>
        <v>0.17265271572962482</v>
      </c>
      <c r="I83" s="76">
        <v>465018.63474000001</v>
      </c>
      <c r="J83" s="59">
        <f t="shared" si="6"/>
        <v>0.2159797831985088</v>
      </c>
      <c r="K83" s="49">
        <f t="shared" si="7"/>
        <v>-13009.413790000079</v>
      </c>
      <c r="L83" s="88">
        <f t="shared" si="4"/>
        <v>-2.7976112822390209E-2</v>
      </c>
      <c r="M83" s="88">
        <v>-5.4477585417346597E-2</v>
      </c>
      <c r="N83" s="6"/>
      <c r="O83" s="30"/>
    </row>
    <row r="84" spans="2:15" x14ac:dyDescent="0.25">
      <c r="B84" s="17"/>
      <c r="C84" s="23"/>
      <c r="D84" s="170" t="s">
        <v>24</v>
      </c>
      <c r="E84" s="170"/>
      <c r="F84" s="170"/>
      <c r="G84" s="76">
        <v>20409.709320000005</v>
      </c>
      <c r="H84" s="59">
        <f t="shared" si="5"/>
        <v>7.7958403900349358E-3</v>
      </c>
      <c r="I84" s="76">
        <v>21756.665539999998</v>
      </c>
      <c r="J84" s="59">
        <f t="shared" si="6"/>
        <v>1.0104971189120108E-2</v>
      </c>
      <c r="K84" s="49">
        <f t="shared" si="7"/>
        <v>-1346.9562199999928</v>
      </c>
      <c r="L84" s="88">
        <f t="shared" si="4"/>
        <v>-6.191004855608917E-2</v>
      </c>
      <c r="M84" s="88">
        <v>-8.7486338879551373E-2</v>
      </c>
      <c r="N84" s="6"/>
      <c r="O84" s="30"/>
    </row>
    <row r="85" spans="2:15" x14ac:dyDescent="0.25">
      <c r="B85" s="17"/>
      <c r="C85" s="23"/>
      <c r="D85" s="170" t="s">
        <v>25</v>
      </c>
      <c r="E85" s="170"/>
      <c r="F85" s="170"/>
      <c r="G85" s="76">
        <v>241787.75970000002</v>
      </c>
      <c r="H85" s="59">
        <f t="shared" si="5"/>
        <v>9.2355003852907458E-2</v>
      </c>
      <c r="I85" s="76">
        <v>215189.79397999996</v>
      </c>
      <c r="J85" s="59">
        <f t="shared" si="6"/>
        <v>9.9945769004113283E-2</v>
      </c>
      <c r="K85" s="49">
        <f t="shared" si="7"/>
        <v>26597.965720000066</v>
      </c>
      <c r="L85" s="88">
        <f t="shared" si="4"/>
        <v>0.12360235691508725</v>
      </c>
      <c r="M85" s="88">
        <v>9.2968215653523201E-2</v>
      </c>
      <c r="N85" s="6"/>
      <c r="O85" s="30"/>
    </row>
    <row r="86" spans="2:15" x14ac:dyDescent="0.25">
      <c r="B86" s="17"/>
      <c r="C86" s="23"/>
      <c r="D86" s="170" t="s">
        <v>26</v>
      </c>
      <c r="E86" s="170"/>
      <c r="F86" s="170"/>
      <c r="G86" s="76">
        <v>36846.718110000002</v>
      </c>
      <c r="H86" s="59">
        <f t="shared" si="5"/>
        <v>1.4074239313182422E-2</v>
      </c>
      <c r="I86" s="76">
        <v>45084.617869999995</v>
      </c>
      <c r="J86" s="59">
        <f t="shared" si="6"/>
        <v>2.0939732874564361E-2</v>
      </c>
      <c r="K86" s="49">
        <f t="shared" si="7"/>
        <v>-8237.899759999993</v>
      </c>
      <c r="L86" s="88">
        <f t="shared" si="4"/>
        <v>-0.18272085135009253</v>
      </c>
      <c r="M86" s="88">
        <v>-0.20500332943122757</v>
      </c>
      <c r="N86" s="6"/>
      <c r="O86" s="30"/>
    </row>
    <row r="87" spans="2:15" x14ac:dyDescent="0.25">
      <c r="B87" s="17"/>
      <c r="C87" s="23"/>
      <c r="D87" s="170" t="s">
        <v>27</v>
      </c>
      <c r="E87" s="170"/>
      <c r="F87" s="170"/>
      <c r="G87" s="154">
        <v>345222.06098999997</v>
      </c>
      <c r="H87" s="59">
        <f t="shared" si="5"/>
        <v>0.13186351870086041</v>
      </c>
      <c r="I87" s="76">
        <v>104149.28960000002</v>
      </c>
      <c r="J87" s="59">
        <f t="shared" si="6"/>
        <v>4.8372558232346055E-2</v>
      </c>
      <c r="K87" s="49">
        <f t="shared" si="7"/>
        <v>241072.77138999995</v>
      </c>
      <c r="L87" s="88">
        <f t="shared" si="4"/>
        <v>2.3146847406820901</v>
      </c>
      <c r="M87" s="88">
        <v>2.2243124484216885</v>
      </c>
      <c r="N87" s="6"/>
      <c r="O87" s="30"/>
    </row>
    <row r="88" spans="2:15" x14ac:dyDescent="0.25">
      <c r="B88" s="17"/>
      <c r="C88" s="23"/>
      <c r="D88" s="170" t="s">
        <v>28</v>
      </c>
      <c r="E88" s="170"/>
      <c r="F88" s="170"/>
      <c r="G88" s="76">
        <v>22614.369660000004</v>
      </c>
      <c r="H88" s="59">
        <f t="shared" si="5"/>
        <v>8.6379484208454482E-3</v>
      </c>
      <c r="I88" s="76">
        <v>22091.438880000002</v>
      </c>
      <c r="J88" s="59">
        <f t="shared" si="6"/>
        <v>1.0260458019092563E-2</v>
      </c>
      <c r="K88" s="49">
        <f t="shared" si="7"/>
        <v>522.93078000000241</v>
      </c>
      <c r="L88" s="88">
        <f t="shared" si="4"/>
        <v>2.3671196015820684E-2</v>
      </c>
      <c r="M88" s="88">
        <v>-4.2384001425940232E-3</v>
      </c>
      <c r="N88" s="6"/>
      <c r="O88" s="30"/>
    </row>
    <row r="89" spans="2:15" x14ac:dyDescent="0.25">
      <c r="B89" s="17"/>
      <c r="C89" s="23"/>
      <c r="D89" s="170" t="s">
        <v>57</v>
      </c>
      <c r="E89" s="170"/>
      <c r="F89" s="170"/>
      <c r="G89" s="154">
        <v>48976.613189999996</v>
      </c>
      <c r="H89" s="59">
        <f t="shared" si="5"/>
        <v>1.8707461889208309E-2</v>
      </c>
      <c r="I89" s="76">
        <v>0</v>
      </c>
      <c r="J89" s="59">
        <f t="shared" si="6"/>
        <v>0</v>
      </c>
      <c r="K89" s="49">
        <f t="shared" si="7"/>
        <v>48976.613189999996</v>
      </c>
      <c r="L89" s="88" t="str">
        <f t="shared" si="4"/>
        <v xml:space="preserve">  - </v>
      </c>
      <c r="M89" s="88">
        <v>0</v>
      </c>
      <c r="N89" s="6"/>
      <c r="O89" s="30"/>
    </row>
    <row r="90" spans="2:15" x14ac:dyDescent="0.25">
      <c r="B90" s="17"/>
      <c r="C90" s="23"/>
      <c r="D90" s="170" t="s">
        <v>29</v>
      </c>
      <c r="E90" s="170"/>
      <c r="F90" s="170"/>
      <c r="G90" s="76">
        <v>6433.2294800000009</v>
      </c>
      <c r="H90" s="59">
        <f t="shared" si="5"/>
        <v>2.4572829251125975E-3</v>
      </c>
      <c r="I90" s="76">
        <v>7562.0060800000001</v>
      </c>
      <c r="J90" s="59">
        <f t="shared" si="6"/>
        <v>3.5122042681523472E-3</v>
      </c>
      <c r="K90" s="49">
        <f t="shared" si="7"/>
        <v>-1128.7765999999992</v>
      </c>
      <c r="L90" s="88">
        <f t="shared" si="4"/>
        <v>-0.1492694647502848</v>
      </c>
      <c r="M90" s="88">
        <v>-0.17246396877742021</v>
      </c>
      <c r="N90" s="6"/>
      <c r="O90" s="30"/>
    </row>
    <row r="91" spans="2:15" x14ac:dyDescent="0.25">
      <c r="B91" s="17"/>
      <c r="C91" s="22"/>
      <c r="D91" s="169" t="s">
        <v>30</v>
      </c>
      <c r="E91" s="169"/>
      <c r="F91" s="169"/>
      <c r="G91" s="75">
        <v>931916.63384000002</v>
      </c>
      <c r="H91" s="81">
        <f t="shared" si="5"/>
        <v>0.35596162690646632</v>
      </c>
      <c r="I91" s="75">
        <v>879413.9142499998</v>
      </c>
      <c r="J91" s="81">
        <f t="shared" si="6"/>
        <v>0.4084473445836494</v>
      </c>
      <c r="K91" s="86">
        <f t="shared" ref="K91:K96" si="8">+G91-I91</f>
        <v>52502.719590000226</v>
      </c>
      <c r="L91" s="87">
        <f t="shared" si="4"/>
        <v>5.9701943236566413E-2</v>
      </c>
      <c r="M91" s="87">
        <v>3.0809996878077062E-2</v>
      </c>
      <c r="N91" s="6"/>
      <c r="O91" s="30"/>
    </row>
    <row r="92" spans="2:15" x14ac:dyDescent="0.25">
      <c r="B92" s="17"/>
      <c r="C92" s="23"/>
      <c r="D92" s="170" t="s">
        <v>31</v>
      </c>
      <c r="E92" s="170"/>
      <c r="F92" s="170"/>
      <c r="G92" s="76">
        <v>905323.62282000005</v>
      </c>
      <c r="H92" s="59">
        <f t="shared" si="5"/>
        <v>0.34580396781627992</v>
      </c>
      <c r="I92" s="76">
        <v>854854.41796999983</v>
      </c>
      <c r="J92" s="59">
        <f t="shared" si="6"/>
        <v>0.39704058733620118</v>
      </c>
      <c r="K92" s="49">
        <f t="shared" si="8"/>
        <v>50469.204850000213</v>
      </c>
      <c r="L92" s="88">
        <f t="shared" si="4"/>
        <v>5.9038362309512316E-2</v>
      </c>
      <c r="M92" s="88">
        <v>3.0164507967057608E-2</v>
      </c>
      <c r="N92" s="6"/>
      <c r="O92" s="30"/>
    </row>
    <row r="93" spans="2:15" x14ac:dyDescent="0.25">
      <c r="B93" s="17"/>
      <c r="C93" s="23"/>
      <c r="D93" s="170" t="s">
        <v>32</v>
      </c>
      <c r="E93" s="170"/>
      <c r="F93" s="170"/>
      <c r="G93" s="76">
        <v>26593.011019999998</v>
      </c>
      <c r="H93" s="59">
        <f t="shared" si="5"/>
        <v>1.0157659090186399E-2</v>
      </c>
      <c r="I93" s="76">
        <v>24559.496279999996</v>
      </c>
      <c r="J93" s="59">
        <f t="shared" si="6"/>
        <v>1.1406757247448244E-2</v>
      </c>
      <c r="K93" s="49">
        <f t="shared" si="8"/>
        <v>2033.5147400000023</v>
      </c>
      <c r="L93" s="88">
        <f t="shared" si="4"/>
        <v>8.279952963269821E-2</v>
      </c>
      <c r="M93" s="88">
        <v>5.3277845609361885E-2</v>
      </c>
      <c r="N93" s="6"/>
      <c r="O93" s="30"/>
    </row>
    <row r="94" spans="2:15" x14ac:dyDescent="0.25">
      <c r="B94" s="17"/>
      <c r="C94" s="23"/>
      <c r="D94" s="170" t="s">
        <v>33</v>
      </c>
      <c r="E94" s="170"/>
      <c r="F94" s="170"/>
      <c r="G94" s="76">
        <v>0</v>
      </c>
      <c r="H94" s="59">
        <f t="shared" si="5"/>
        <v>0</v>
      </c>
      <c r="I94" s="76">
        <v>0</v>
      </c>
      <c r="J94" s="59">
        <f t="shared" si="6"/>
        <v>0</v>
      </c>
      <c r="K94" s="49">
        <f t="shared" si="8"/>
        <v>0</v>
      </c>
      <c r="L94" s="88" t="str">
        <f t="shared" si="4"/>
        <v xml:space="preserve">  - </v>
      </c>
      <c r="M94" s="88">
        <v>0</v>
      </c>
      <c r="N94" s="6"/>
      <c r="O94" s="30"/>
    </row>
    <row r="95" spans="2:15" x14ac:dyDescent="0.25">
      <c r="B95" s="17"/>
      <c r="C95" s="23"/>
      <c r="D95" s="170" t="s">
        <v>34</v>
      </c>
      <c r="E95" s="170"/>
      <c r="F95" s="170"/>
      <c r="G95" s="76">
        <v>0</v>
      </c>
      <c r="H95" s="59">
        <f t="shared" si="5"/>
        <v>0</v>
      </c>
      <c r="I95" s="76">
        <v>0</v>
      </c>
      <c r="J95" s="59">
        <f t="shared" si="6"/>
        <v>0</v>
      </c>
      <c r="K95" s="49">
        <f t="shared" si="8"/>
        <v>0</v>
      </c>
      <c r="L95" s="88" t="str">
        <f t="shared" si="4"/>
        <v xml:space="preserve">  - </v>
      </c>
      <c r="M95" s="88">
        <v>0</v>
      </c>
      <c r="N95" s="6"/>
      <c r="O95" s="30"/>
    </row>
    <row r="96" spans="2:15" x14ac:dyDescent="0.25">
      <c r="B96" s="17"/>
      <c r="C96" s="22"/>
      <c r="D96" s="169" t="s">
        <v>17</v>
      </c>
      <c r="E96" s="169"/>
      <c r="F96" s="169"/>
      <c r="G96" s="77">
        <v>443222.97613000002</v>
      </c>
      <c r="H96" s="81">
        <f t="shared" si="5"/>
        <v>0.16929665802343449</v>
      </c>
      <c r="I96" s="77">
        <v>331120.32675000001</v>
      </c>
      <c r="J96" s="81">
        <f t="shared" si="6"/>
        <v>0.15379017321331614</v>
      </c>
      <c r="K96" s="86">
        <f t="shared" si="8"/>
        <v>112102.64938000002</v>
      </c>
      <c r="L96" s="87">
        <f t="shared" si="4"/>
        <v>0.33855562562499797</v>
      </c>
      <c r="M96" s="87">
        <v>0.30206095126845733</v>
      </c>
      <c r="N96" s="6"/>
      <c r="O96" s="30"/>
    </row>
    <row r="97" spans="2:15" x14ac:dyDescent="0.25">
      <c r="B97" s="17"/>
      <c r="C97" s="23"/>
      <c r="D97" s="171" t="s">
        <v>62</v>
      </c>
      <c r="E97" s="171"/>
      <c r="F97" s="171"/>
      <c r="G97" s="78">
        <v>1149532.90573</v>
      </c>
      <c r="H97" s="80"/>
      <c r="I97" s="78">
        <v>1005879.6946300002</v>
      </c>
      <c r="J97" s="80"/>
      <c r="K97" s="84">
        <f>+G97-I97</f>
        <v>143653.21109999984</v>
      </c>
      <c r="L97" s="85">
        <f t="shared" si="4"/>
        <v>0.14281351126472508</v>
      </c>
      <c r="M97" s="85">
        <v>0.11165559287460436</v>
      </c>
      <c r="N97" s="6"/>
      <c r="O97" s="30"/>
    </row>
    <row r="98" spans="2:15" x14ac:dyDescent="0.25">
      <c r="B98" s="17"/>
      <c r="C98" s="23"/>
      <c r="D98" s="170" t="s">
        <v>58</v>
      </c>
      <c r="E98" s="170"/>
      <c r="F98" s="170"/>
      <c r="G98" s="76">
        <v>13293.587835934562</v>
      </c>
      <c r="H98" s="59">
        <f>+IF(G98=0,0,G98/G$97)</f>
        <v>1.156433867153424E-2</v>
      </c>
      <c r="I98" s="76">
        <v>17715.857470730414</v>
      </c>
      <c r="J98" s="59">
        <f>+IF(I98=0,0,I98/I$97)</f>
        <v>1.7612302510239024E-2</v>
      </c>
      <c r="K98" s="49">
        <f t="shared" ref="K98:K101" si="9">+G98-I98</f>
        <v>-4422.2696347958517</v>
      </c>
      <c r="L98" s="88">
        <f t="shared" si="4"/>
        <v>-0.24962210506051918</v>
      </c>
      <c r="M98" s="88">
        <v>-0.27008057267734031</v>
      </c>
      <c r="N98" s="6"/>
      <c r="O98" s="30"/>
    </row>
    <row r="99" spans="2:15" x14ac:dyDescent="0.25">
      <c r="B99" s="17"/>
      <c r="C99" s="23"/>
      <c r="D99" s="170" t="s">
        <v>59</v>
      </c>
      <c r="E99" s="170"/>
      <c r="F99" s="170"/>
      <c r="G99" s="76">
        <v>692765.44208792399</v>
      </c>
      <c r="H99" s="59">
        <f>+IF(G99=0,0,G99/G$97)</f>
        <v>0.6026495097571738</v>
      </c>
      <c r="I99" s="76">
        <v>654856.11095627758</v>
      </c>
      <c r="J99" s="59">
        <f>+IF(I99=0,0,I99/I$97)</f>
        <v>0.65102826357098098</v>
      </c>
      <c r="K99" s="49">
        <f t="shared" si="9"/>
        <v>37909.33113164641</v>
      </c>
      <c r="L99" s="88">
        <f t="shared" si="4"/>
        <v>5.7889558480698877E-2</v>
      </c>
      <c r="M99" s="88">
        <v>2.904702537796644E-2</v>
      </c>
      <c r="N99" s="6"/>
      <c r="O99" s="30"/>
    </row>
    <row r="100" spans="2:15" x14ac:dyDescent="0.25">
      <c r="B100" s="17"/>
      <c r="C100" s="23"/>
      <c r="D100" s="170" t="s">
        <v>60</v>
      </c>
      <c r="E100" s="170"/>
      <c r="F100" s="170"/>
      <c r="G100" s="76">
        <v>441329.84909073496</v>
      </c>
      <c r="H100" s="59">
        <f>+IF(G100=0,0,G100/G$97)</f>
        <v>0.38392102295712244</v>
      </c>
      <c r="I100" s="76">
        <v>328046.55310000002</v>
      </c>
      <c r="J100" s="59">
        <f>+IF(I100=0,0,I100/I$97)</f>
        <v>0.32612901408718437</v>
      </c>
      <c r="K100" s="49">
        <f t="shared" si="9"/>
        <v>113283.29599073494</v>
      </c>
      <c r="L100" s="88">
        <f t="shared" si="4"/>
        <v>0.34532689010209561</v>
      </c>
      <c r="M100" s="88">
        <v>0.308647602504728</v>
      </c>
      <c r="N100" s="6"/>
      <c r="O100" s="30"/>
    </row>
    <row r="101" spans="2:15" x14ac:dyDescent="0.25">
      <c r="B101" s="17"/>
      <c r="C101" s="23"/>
      <c r="D101" s="170" t="s">
        <v>61</v>
      </c>
      <c r="E101" s="170"/>
      <c r="F101" s="170"/>
      <c r="G101" s="76">
        <v>2144.026715406455</v>
      </c>
      <c r="H101" s="59">
        <f>+IF(G101=0,0,G101/G$97)</f>
        <v>1.8651286141695188E-3</v>
      </c>
      <c r="I101" s="76">
        <v>5261.1731029920393</v>
      </c>
      <c r="J101" s="59">
        <f>+IF(I101=0,0,I101/I$97)</f>
        <v>5.2304198315955607E-3</v>
      </c>
      <c r="K101" s="49">
        <f t="shared" si="9"/>
        <v>-3117.1463875855843</v>
      </c>
      <c r="L101" s="88">
        <f t="shared" si="4"/>
        <v>-0.59248124449903716</v>
      </c>
      <c r="M101" s="88">
        <v>-0.6035919252891957</v>
      </c>
      <c r="N101" s="6"/>
      <c r="O101" s="30"/>
    </row>
    <row r="102" spans="2:15" x14ac:dyDescent="0.25">
      <c r="B102" s="17"/>
      <c r="C102" s="23"/>
      <c r="D102" s="163" t="s">
        <v>63</v>
      </c>
      <c r="E102" s="163"/>
      <c r="F102" s="163"/>
      <c r="G102" s="79">
        <f>+G97+G79</f>
        <v>3767558.4551099995</v>
      </c>
      <c r="H102" s="82"/>
      <c r="I102" s="79">
        <f>+I97+I79</f>
        <v>3158945.26333</v>
      </c>
      <c r="J102" s="82"/>
      <c r="K102" s="89">
        <f t="shared" ref="K102" si="10">+G102-I102</f>
        <v>608613.19177999953</v>
      </c>
      <c r="L102" s="90">
        <f>+G102/I102-1</f>
        <v>0.19266341802277087</v>
      </c>
      <c r="M102" s="90">
        <v>0.16014638083399024</v>
      </c>
      <c r="N102" s="6"/>
      <c r="O102" s="30"/>
    </row>
    <row r="103" spans="2:15" x14ac:dyDescent="0.25">
      <c r="B103" s="17"/>
      <c r="C103" s="23"/>
      <c r="D103" s="186" t="s">
        <v>64</v>
      </c>
      <c r="E103" s="186"/>
      <c r="F103" s="186"/>
      <c r="G103" s="186"/>
      <c r="H103" s="186"/>
      <c r="I103" s="186"/>
      <c r="J103" s="186"/>
      <c r="K103" s="186"/>
      <c r="L103" s="186"/>
      <c r="M103" s="186"/>
      <c r="N103" s="6"/>
      <c r="O103" s="30"/>
    </row>
    <row r="104" spans="2:15" x14ac:dyDescent="0.25">
      <c r="B104" s="18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31"/>
    </row>
    <row r="107" spans="2:15" x14ac:dyDescent="0.25">
      <c r="B107" s="65" t="s">
        <v>82</v>
      </c>
      <c r="C107" s="93"/>
      <c r="D107" s="93"/>
      <c r="E107" s="93"/>
      <c r="F107" s="93"/>
      <c r="G107" s="94"/>
      <c r="H107" s="94"/>
      <c r="I107" s="94"/>
      <c r="J107" s="94"/>
      <c r="K107" s="94"/>
      <c r="L107" s="94"/>
      <c r="M107" s="94"/>
      <c r="N107" s="94"/>
      <c r="O107" s="29"/>
    </row>
    <row r="108" spans="2:15" x14ac:dyDescent="0.25">
      <c r="B108" s="107"/>
      <c r="C108" s="183" t="str">
        <f>+CONCATENATE("En el año ",F132," el número de contribuyentes activos ascendió a ",FIXED(H132,1)," creciendo  ",FIXED(I132*100,1),"% y una participación respecto al total a nivel nacional de  ",FIXED(J132*100,1),"%")</f>
        <v>En el año 2017 el número de contribuyentes activos ascendió a 473.6 creciendo  7.9% y una participación respecto al total a nivel nacional de  5.4%</v>
      </c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32"/>
    </row>
    <row r="109" spans="2:15" x14ac:dyDescent="0.25">
      <c r="B109" s="98"/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30"/>
    </row>
    <row r="110" spans="2:15" x14ac:dyDescent="0.25">
      <c r="B110" s="98"/>
      <c r="C110" s="97"/>
      <c r="D110" s="97"/>
      <c r="E110" s="97"/>
      <c r="F110" s="210" t="s">
        <v>77</v>
      </c>
      <c r="G110" s="210"/>
      <c r="H110" s="210"/>
      <c r="I110" s="210"/>
      <c r="J110" s="210"/>
      <c r="K110" s="97"/>
      <c r="L110" s="97"/>
      <c r="M110" s="97"/>
      <c r="N110" s="97"/>
      <c r="O110" s="30"/>
    </row>
    <row r="111" spans="2:15" x14ac:dyDescent="0.25">
      <c r="B111" s="98"/>
      <c r="C111" s="97"/>
      <c r="D111" s="97"/>
      <c r="E111" s="97"/>
      <c r="F111" s="188" t="s">
        <v>78</v>
      </c>
      <c r="G111" s="188"/>
      <c r="H111" s="188"/>
      <c r="I111" s="188"/>
      <c r="J111" s="188"/>
      <c r="K111" s="97"/>
      <c r="L111" s="97"/>
      <c r="M111" s="97"/>
      <c r="N111" s="97"/>
      <c r="O111" s="30"/>
    </row>
    <row r="112" spans="2:15" x14ac:dyDescent="0.25">
      <c r="B112" s="17"/>
      <c r="C112" s="6"/>
      <c r="D112" s="6"/>
      <c r="E112" s="6"/>
      <c r="F112" s="83" t="s">
        <v>75</v>
      </c>
      <c r="G112" s="83" t="s">
        <v>76</v>
      </c>
      <c r="H112" s="83" t="s">
        <v>1</v>
      </c>
      <c r="I112" s="83" t="s">
        <v>79</v>
      </c>
      <c r="J112" s="83" t="s">
        <v>80</v>
      </c>
      <c r="K112" s="6"/>
      <c r="L112" s="6"/>
      <c r="M112" s="6"/>
      <c r="N112" s="6"/>
      <c r="O112" s="30"/>
    </row>
    <row r="113" spans="2:15" x14ac:dyDescent="0.25">
      <c r="B113" s="17"/>
      <c r="C113" s="6"/>
      <c r="D113" s="6"/>
      <c r="E113" s="6"/>
      <c r="F113" s="124">
        <v>1998</v>
      </c>
      <c r="G113" s="76">
        <v>1907.1309999999996</v>
      </c>
      <c r="H113" s="76">
        <v>113.145</v>
      </c>
      <c r="I113" s="59"/>
      <c r="J113" s="59"/>
      <c r="K113" s="97"/>
      <c r="L113" s="6"/>
      <c r="M113" s="6"/>
      <c r="N113" s="6"/>
      <c r="O113" s="30"/>
    </row>
    <row r="114" spans="2:15" x14ac:dyDescent="0.25">
      <c r="B114" s="17"/>
      <c r="C114" s="6"/>
      <c r="D114" s="6"/>
      <c r="E114" s="6"/>
      <c r="F114" s="124">
        <v>1999</v>
      </c>
      <c r="G114" s="76">
        <v>1777.9380000000001</v>
      </c>
      <c r="H114" s="76">
        <v>101.13</v>
      </c>
      <c r="I114" s="59">
        <f>+H114/H113-1</f>
        <v>-0.10619117062176853</v>
      </c>
      <c r="J114" s="59">
        <f>+H114/G114</f>
        <v>5.6880498645059611E-2</v>
      </c>
      <c r="K114" s="97"/>
      <c r="L114" s="6"/>
      <c r="M114" s="6"/>
      <c r="N114" s="6"/>
      <c r="O114" s="30"/>
    </row>
    <row r="115" spans="2:15" x14ac:dyDescent="0.25">
      <c r="B115" s="17"/>
      <c r="C115" s="6"/>
      <c r="D115" s="6"/>
      <c r="E115" s="6"/>
      <c r="F115" s="124">
        <v>2000</v>
      </c>
      <c r="G115" s="76">
        <v>1971.741</v>
      </c>
      <c r="H115" s="76">
        <v>110.093</v>
      </c>
      <c r="I115" s="59">
        <f t="shared" ref="I115:I132" si="11">+H115/H114-1</f>
        <v>8.8628497972906173E-2</v>
      </c>
      <c r="J115" s="59">
        <f t="shared" ref="J115:J132" si="12">+H115/G115</f>
        <v>5.5835426661006694E-2</v>
      </c>
      <c r="K115" s="97"/>
      <c r="L115" s="6"/>
      <c r="M115" s="6"/>
      <c r="N115" s="6"/>
      <c r="O115" s="30"/>
    </row>
    <row r="116" spans="2:15" x14ac:dyDescent="0.25">
      <c r="B116" s="17"/>
      <c r="C116" s="6"/>
      <c r="D116" s="6"/>
      <c r="E116" s="6"/>
      <c r="F116" s="124">
        <v>2001</v>
      </c>
      <c r="G116" s="76">
        <v>2181.5149999999999</v>
      </c>
      <c r="H116" s="76">
        <v>122.598</v>
      </c>
      <c r="I116" s="59">
        <f t="shared" si="11"/>
        <v>0.11358578656227003</v>
      </c>
      <c r="J116" s="59">
        <f t="shared" si="12"/>
        <v>5.6198559258130248E-2</v>
      </c>
      <c r="K116" s="97"/>
      <c r="L116" s="6"/>
      <c r="M116" s="6"/>
      <c r="N116" s="6"/>
      <c r="O116" s="30"/>
    </row>
    <row r="117" spans="2:15" x14ac:dyDescent="0.25">
      <c r="B117" s="17"/>
      <c r="C117" s="6"/>
      <c r="D117" s="6"/>
      <c r="E117" s="6"/>
      <c r="F117" s="124">
        <v>2002</v>
      </c>
      <c r="G117" s="76">
        <v>2421.1780000000003</v>
      </c>
      <c r="H117" s="76">
        <v>138.952</v>
      </c>
      <c r="I117" s="59">
        <f t="shared" si="11"/>
        <v>0.13339532455668124</v>
      </c>
      <c r="J117" s="59">
        <f t="shared" si="12"/>
        <v>5.73902455746748E-2</v>
      </c>
      <c r="K117" s="97"/>
      <c r="L117" s="6"/>
      <c r="M117" s="6"/>
      <c r="N117" s="6"/>
      <c r="O117" s="30"/>
    </row>
    <row r="118" spans="2:15" x14ac:dyDescent="0.25">
      <c r="B118" s="17"/>
      <c r="C118" s="6"/>
      <c r="D118" s="6"/>
      <c r="E118" s="6"/>
      <c r="F118" s="124">
        <v>2003</v>
      </c>
      <c r="G118" s="76">
        <v>2675.5149999999999</v>
      </c>
      <c r="H118" s="76">
        <v>152.39699999999999</v>
      </c>
      <c r="I118" s="59">
        <f t="shared" si="11"/>
        <v>9.6760032241349547E-2</v>
      </c>
      <c r="J118" s="59">
        <f t="shared" si="12"/>
        <v>5.695987501471679E-2</v>
      </c>
      <c r="K118" s="97"/>
      <c r="L118" s="6"/>
      <c r="M118" s="6"/>
      <c r="N118" s="6"/>
      <c r="O118" s="30"/>
    </row>
    <row r="119" spans="2:15" x14ac:dyDescent="0.25">
      <c r="B119" s="17"/>
      <c r="C119" s="6"/>
      <c r="D119" s="6"/>
      <c r="E119" s="6"/>
      <c r="F119" s="124">
        <v>2004</v>
      </c>
      <c r="G119" s="76">
        <v>2917.98</v>
      </c>
      <c r="H119" s="76">
        <v>164.49</v>
      </c>
      <c r="I119" s="59">
        <f t="shared" si="11"/>
        <v>7.9351955747160474E-2</v>
      </c>
      <c r="J119" s="59">
        <f t="shared" si="12"/>
        <v>5.6371188287788129E-2</v>
      </c>
      <c r="K119" s="97"/>
      <c r="L119" s="6"/>
      <c r="M119" s="6"/>
      <c r="N119" s="6"/>
      <c r="O119" s="30"/>
    </row>
    <row r="120" spans="2:15" x14ac:dyDescent="0.25">
      <c r="B120" s="17"/>
      <c r="C120" s="6"/>
      <c r="D120" s="6"/>
      <c r="E120" s="6"/>
      <c r="F120" s="124">
        <v>2005</v>
      </c>
      <c r="G120" s="76">
        <v>3283.3780000000006</v>
      </c>
      <c r="H120" s="76">
        <v>179.30799999999999</v>
      </c>
      <c r="I120" s="59">
        <f t="shared" si="11"/>
        <v>9.0084503617241074E-2</v>
      </c>
      <c r="J120" s="59">
        <f t="shared" si="12"/>
        <v>5.4610830674993852E-2</v>
      </c>
      <c r="K120" s="97"/>
      <c r="L120" s="6"/>
      <c r="M120" s="6"/>
      <c r="N120" s="6"/>
      <c r="O120" s="30"/>
    </row>
    <row r="121" spans="2:15" x14ac:dyDescent="0.25">
      <c r="B121" s="17"/>
      <c r="C121" s="6"/>
      <c r="D121" s="6"/>
      <c r="E121" s="6"/>
      <c r="F121" s="124">
        <v>2006</v>
      </c>
      <c r="G121" s="76">
        <v>3482.0789999999997</v>
      </c>
      <c r="H121" s="76">
        <v>184.09800000000001</v>
      </c>
      <c r="I121" s="59">
        <f t="shared" si="11"/>
        <v>2.671381087291147E-2</v>
      </c>
      <c r="J121" s="59">
        <f t="shared" si="12"/>
        <v>5.2870138787775932E-2</v>
      </c>
      <c r="K121" s="97"/>
      <c r="L121" s="6"/>
      <c r="M121" s="6"/>
      <c r="N121" s="6"/>
      <c r="O121" s="30"/>
    </row>
    <row r="122" spans="2:15" x14ac:dyDescent="0.25">
      <c r="B122" s="17"/>
      <c r="C122" s="6"/>
      <c r="D122" s="6"/>
      <c r="E122" s="6"/>
      <c r="F122" s="124">
        <v>2007</v>
      </c>
      <c r="G122" s="76">
        <v>3898.12</v>
      </c>
      <c r="H122" s="76">
        <v>204.62100000000001</v>
      </c>
      <c r="I122" s="59">
        <f t="shared" si="11"/>
        <v>0.11147866896978775</v>
      </c>
      <c r="J122" s="59">
        <f t="shared" si="12"/>
        <v>5.2492227022256886E-2</v>
      </c>
      <c r="K122" s="97"/>
      <c r="L122" s="6"/>
      <c r="M122" s="6"/>
      <c r="N122" s="6"/>
      <c r="O122" s="30"/>
    </row>
    <row r="123" spans="2:15" x14ac:dyDescent="0.25">
      <c r="B123" s="17"/>
      <c r="C123" s="6"/>
      <c r="D123" s="6"/>
      <c r="E123" s="6"/>
      <c r="F123" s="124">
        <v>2008</v>
      </c>
      <c r="G123" s="76">
        <v>4309.1000000000004</v>
      </c>
      <c r="H123" s="76">
        <v>226.85400000000001</v>
      </c>
      <c r="I123" s="59">
        <f t="shared" si="11"/>
        <v>0.10865453692436255</v>
      </c>
      <c r="J123" s="59">
        <f t="shared" si="12"/>
        <v>5.2645331971873474E-2</v>
      </c>
      <c r="K123" s="97"/>
      <c r="L123" s="6"/>
      <c r="M123" s="6"/>
      <c r="N123" s="6"/>
      <c r="O123" s="30"/>
    </row>
    <row r="124" spans="2:15" x14ac:dyDescent="0.25">
      <c r="B124" s="17"/>
      <c r="C124" s="6"/>
      <c r="D124" s="6"/>
      <c r="E124" s="6"/>
      <c r="F124" s="124">
        <v>2009</v>
      </c>
      <c r="G124" s="76">
        <v>4689.0369999999994</v>
      </c>
      <c r="H124" s="76">
        <v>248.535</v>
      </c>
      <c r="I124" s="59">
        <f t="shared" si="11"/>
        <v>9.5572482742204201E-2</v>
      </c>
      <c r="J124" s="59">
        <f t="shared" si="12"/>
        <v>5.3003420531763781E-2</v>
      </c>
      <c r="K124" s="97"/>
      <c r="L124" s="6"/>
      <c r="M124" s="6"/>
      <c r="N124" s="6"/>
      <c r="O124" s="30"/>
    </row>
    <row r="125" spans="2:15" x14ac:dyDescent="0.25">
      <c r="B125" s="17"/>
      <c r="C125" s="6"/>
      <c r="D125" s="6"/>
      <c r="E125" s="6"/>
      <c r="F125" s="124">
        <v>2010</v>
      </c>
      <c r="G125" s="76">
        <v>5116.8109999999988</v>
      </c>
      <c r="H125" s="76">
        <v>272.75599999999997</v>
      </c>
      <c r="I125" s="59">
        <f t="shared" si="11"/>
        <v>9.7455086808698965E-2</v>
      </c>
      <c r="J125" s="59">
        <f t="shared" si="12"/>
        <v>5.3305857886875252E-2</v>
      </c>
      <c r="K125" s="97"/>
      <c r="L125" s="6"/>
      <c r="M125" s="6"/>
      <c r="N125" s="6"/>
      <c r="O125" s="30"/>
    </row>
    <row r="126" spans="2:15" x14ac:dyDescent="0.25">
      <c r="B126" s="17"/>
      <c r="C126" s="6"/>
      <c r="D126" s="6"/>
      <c r="E126" s="6"/>
      <c r="F126" s="124">
        <v>2011</v>
      </c>
      <c r="G126" s="76">
        <v>5623.4490000000005</v>
      </c>
      <c r="H126" s="76">
        <v>299.75900000000001</v>
      </c>
      <c r="I126" s="59">
        <f t="shared" si="11"/>
        <v>9.9000571939755755E-2</v>
      </c>
      <c r="J126" s="59">
        <f t="shared" si="12"/>
        <v>5.3305186905758369E-2</v>
      </c>
      <c r="K126" s="97"/>
      <c r="L126" s="6"/>
      <c r="M126" s="6"/>
      <c r="N126" s="6"/>
      <c r="O126" s="30"/>
    </row>
    <row r="127" spans="2:15" x14ac:dyDescent="0.25">
      <c r="B127" s="17"/>
      <c r="C127" s="6"/>
      <c r="D127" s="6"/>
      <c r="E127" s="6"/>
      <c r="F127" s="124">
        <v>2012</v>
      </c>
      <c r="G127" s="76">
        <v>6167.0460000000003</v>
      </c>
      <c r="H127" s="76">
        <v>326.97899999999998</v>
      </c>
      <c r="I127" s="59">
        <f t="shared" si="11"/>
        <v>9.0806281045773263E-2</v>
      </c>
      <c r="J127" s="59">
        <f t="shared" si="12"/>
        <v>5.3020360152980853E-2</v>
      </c>
      <c r="K127" s="97"/>
      <c r="L127" s="6"/>
      <c r="M127" s="6"/>
      <c r="N127" s="6"/>
      <c r="O127" s="30"/>
    </row>
    <row r="128" spans="2:15" x14ac:dyDescent="0.25">
      <c r="B128" s="17"/>
      <c r="C128" s="6"/>
      <c r="D128" s="6"/>
      <c r="E128" s="6"/>
      <c r="F128" s="124">
        <v>2013</v>
      </c>
      <c r="G128" s="76">
        <v>6651.9989999999989</v>
      </c>
      <c r="H128" s="76">
        <v>354.35300000000001</v>
      </c>
      <c r="I128" s="59">
        <f t="shared" si="11"/>
        <v>8.3717914606136867E-2</v>
      </c>
      <c r="J128" s="59">
        <f t="shared" si="12"/>
        <v>5.3270152325639267E-2</v>
      </c>
      <c r="K128" s="97"/>
      <c r="L128" s="6"/>
      <c r="M128" s="6"/>
      <c r="N128" s="6"/>
      <c r="O128" s="30"/>
    </row>
    <row r="129" spans="2:15" x14ac:dyDescent="0.25">
      <c r="B129" s="17"/>
      <c r="C129" s="6"/>
      <c r="D129" s="6"/>
      <c r="E129" s="6"/>
      <c r="F129" s="124">
        <v>2014</v>
      </c>
      <c r="G129" s="76">
        <v>7112.3010000000004</v>
      </c>
      <c r="H129" s="76">
        <v>380.07400000000001</v>
      </c>
      <c r="I129" s="59">
        <f t="shared" si="11"/>
        <v>7.2585811323736538E-2</v>
      </c>
      <c r="J129" s="59">
        <f t="shared" si="12"/>
        <v>5.3438964408283621E-2</v>
      </c>
      <c r="K129" s="97"/>
      <c r="L129" s="6"/>
      <c r="M129" s="6"/>
      <c r="N129" s="6"/>
      <c r="O129" s="30"/>
    </row>
    <row r="130" spans="2:15" x14ac:dyDescent="0.25">
      <c r="B130" s="17"/>
      <c r="C130" s="6"/>
      <c r="D130" s="6"/>
      <c r="E130" s="6"/>
      <c r="F130" s="124">
        <v>2015</v>
      </c>
      <c r="G130" s="76">
        <v>7670.4990000000007</v>
      </c>
      <c r="H130" s="76">
        <v>409.74099999999999</v>
      </c>
      <c r="I130" s="59">
        <f t="shared" si="11"/>
        <v>7.8055852281397664E-2</v>
      </c>
      <c r="J130" s="59">
        <f t="shared" si="12"/>
        <v>5.3417776340235486E-2</v>
      </c>
      <c r="K130" s="97"/>
      <c r="L130" s="6"/>
      <c r="M130" s="6"/>
      <c r="N130" s="6"/>
      <c r="O130" s="30"/>
    </row>
    <row r="131" spans="2:15" x14ac:dyDescent="0.25">
      <c r="B131" s="17"/>
      <c r="C131" s="6"/>
      <c r="D131" s="6"/>
      <c r="E131" s="6"/>
      <c r="F131" s="124">
        <v>2016</v>
      </c>
      <c r="G131" s="76">
        <v>8231.9619999999995</v>
      </c>
      <c r="H131" s="76">
        <v>439.09899999999999</v>
      </c>
      <c r="I131" s="59">
        <f t="shared" si="11"/>
        <v>7.1650139966466631E-2</v>
      </c>
      <c r="J131" s="59">
        <f t="shared" si="12"/>
        <v>5.334074671384538E-2</v>
      </c>
      <c r="K131" s="97"/>
      <c r="L131" s="6"/>
      <c r="M131" s="6"/>
      <c r="N131" s="6"/>
      <c r="O131" s="30"/>
    </row>
    <row r="132" spans="2:15" x14ac:dyDescent="0.25">
      <c r="B132" s="17"/>
      <c r="C132" s="6"/>
      <c r="D132" s="6"/>
      <c r="E132" s="6"/>
      <c r="F132" s="124">
        <v>2017</v>
      </c>
      <c r="G132" s="76">
        <v>8841.7419999999984</v>
      </c>
      <c r="H132" s="76">
        <v>473.63400000000001</v>
      </c>
      <c r="I132" s="59">
        <f t="shared" si="11"/>
        <v>7.8649689477771512E-2</v>
      </c>
      <c r="J132" s="59">
        <f t="shared" si="12"/>
        <v>5.3567950749976653E-2</v>
      </c>
      <c r="K132" s="125">
        <f>+H132/Sur!F151</f>
        <v>0.34839914142253753</v>
      </c>
      <c r="L132" s="6"/>
      <c r="M132" s="6"/>
      <c r="N132" s="6"/>
      <c r="O132" s="30"/>
    </row>
    <row r="133" spans="2:15" x14ac:dyDescent="0.25">
      <c r="B133" s="17"/>
      <c r="C133" s="6"/>
      <c r="D133" s="6"/>
      <c r="E133" s="6"/>
      <c r="F133" s="164" t="s">
        <v>81</v>
      </c>
      <c r="G133" s="164"/>
      <c r="H133" s="164"/>
      <c r="I133" s="164"/>
      <c r="J133" s="164"/>
      <c r="K133" s="97"/>
      <c r="L133" s="6"/>
      <c r="M133" s="6"/>
      <c r="N133" s="6"/>
      <c r="O133" s="30"/>
    </row>
    <row r="134" spans="2:15" x14ac:dyDescent="0.25">
      <c r="B134" s="17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30"/>
    </row>
    <row r="135" spans="2:15" x14ac:dyDescent="0.25">
      <c r="B135" s="18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31"/>
    </row>
  </sheetData>
  <mergeCells count="62">
    <mergeCell ref="D103:M103"/>
    <mergeCell ref="D95:F95"/>
    <mergeCell ref="D96:F96"/>
    <mergeCell ref="D79:F79"/>
    <mergeCell ref="D98:F98"/>
    <mergeCell ref="D99:F99"/>
    <mergeCell ref="D90:F90"/>
    <mergeCell ref="D91:F91"/>
    <mergeCell ref="D92:F92"/>
    <mergeCell ref="D93:F93"/>
    <mergeCell ref="D94:F94"/>
    <mergeCell ref="D85:F85"/>
    <mergeCell ref="D86:F86"/>
    <mergeCell ref="D87:F87"/>
    <mergeCell ref="D88:F88"/>
    <mergeCell ref="D89:F89"/>
    <mergeCell ref="D77:F78"/>
    <mergeCell ref="D100:F100"/>
    <mergeCell ref="D101:F101"/>
    <mergeCell ref="D97:F97"/>
    <mergeCell ref="D102:F102"/>
    <mergeCell ref="D80:F80"/>
    <mergeCell ref="B1:O2"/>
    <mergeCell ref="D13:F13"/>
    <mergeCell ref="D21:F21"/>
    <mergeCell ref="D10:M10"/>
    <mergeCell ref="C7:N9"/>
    <mergeCell ref="D15:F15"/>
    <mergeCell ref="D16:F16"/>
    <mergeCell ref="D17:F17"/>
    <mergeCell ref="D18:F18"/>
    <mergeCell ref="D19:F19"/>
    <mergeCell ref="D11:F12"/>
    <mergeCell ref="G11:H11"/>
    <mergeCell ref="I11:J11"/>
    <mergeCell ref="K11:L11"/>
    <mergeCell ref="D14:F14"/>
    <mergeCell ref="C55:N55"/>
    <mergeCell ref="C41:N41"/>
    <mergeCell ref="C44:N44"/>
    <mergeCell ref="C45:N45"/>
    <mergeCell ref="D20:F20"/>
    <mergeCell ref="D22:F22"/>
    <mergeCell ref="D24:M24"/>
    <mergeCell ref="C30:N30"/>
    <mergeCell ref="C31:N31"/>
    <mergeCell ref="C108:N109"/>
    <mergeCell ref="F110:J110"/>
    <mergeCell ref="F111:J111"/>
    <mergeCell ref="F133:J133"/>
    <mergeCell ref="C57:N57"/>
    <mergeCell ref="C58:N58"/>
    <mergeCell ref="C68:N68"/>
    <mergeCell ref="G77:H77"/>
    <mergeCell ref="I77:J77"/>
    <mergeCell ref="K77:L77"/>
    <mergeCell ref="D76:M76"/>
    <mergeCell ref="C73:N75"/>
    <mergeCell ref="D81:F81"/>
    <mergeCell ref="D82:F82"/>
    <mergeCell ref="D83:F83"/>
    <mergeCell ref="D84:F84"/>
  </mergeCells>
  <pageMargins left="0.7" right="0.7" top="0.75" bottom="0.75" header="0.3" footer="0.3"/>
  <pageSetup scale="36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R135"/>
  <sheetViews>
    <sheetView zoomScaleNormal="100" workbookViewId="0">
      <selection activeCell="A7" sqref="A7"/>
    </sheetView>
  </sheetViews>
  <sheetFormatPr baseColWidth="10" defaultColWidth="0" defaultRowHeight="15" x14ac:dyDescent="0.25"/>
  <cols>
    <col min="1" max="1" width="11.7109375" style="1" customWidth="1"/>
    <col min="2" max="15" width="11.7109375" style="5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219" t="s">
        <v>117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2:15" ht="15" customHeight="1" x14ac:dyDescent="0.25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2:15" x14ac:dyDescent="0.25">
      <c r="B3" s="66" t="str">
        <f>+B6</f>
        <v>1. Recaudación Tributos Internos (Soles)</v>
      </c>
      <c r="C3" s="67"/>
      <c r="D3" s="67"/>
      <c r="E3" s="67"/>
      <c r="F3" s="67"/>
      <c r="G3" s="67"/>
      <c r="H3" s="67"/>
      <c r="I3" s="66"/>
      <c r="J3" s="66" t="str">
        <f>+B72</f>
        <v>3. Recaudación Tributos Internos - Detalle de cargas Tributarias</v>
      </c>
      <c r="K3" s="67"/>
      <c r="L3" s="67"/>
      <c r="M3" s="39"/>
      <c r="N3" s="39"/>
      <c r="O3" s="39"/>
    </row>
    <row r="4" spans="2:15" x14ac:dyDescent="0.25">
      <c r="B4" s="66" t="str">
        <f>+B28</f>
        <v>2. Ingresos Tributarios recaudados por la SUNAT  2007-2017, en soles</v>
      </c>
      <c r="C4" s="66"/>
      <c r="D4" s="66"/>
      <c r="E4" s="66"/>
      <c r="F4" s="66"/>
      <c r="G4" s="66"/>
      <c r="H4" s="68"/>
      <c r="I4" s="66"/>
      <c r="J4" s="66" t="str">
        <f>+B107</f>
        <v>4. Número de contribuyentes activos por región</v>
      </c>
      <c r="K4" s="68"/>
      <c r="L4" s="68"/>
      <c r="M4" s="45"/>
      <c r="N4" s="45"/>
      <c r="O4" s="45"/>
    </row>
    <row r="5" spans="2:15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5" x14ac:dyDescent="0.25">
      <c r="B6" s="65" t="s">
        <v>51</v>
      </c>
      <c r="C6" s="14"/>
      <c r="D6" s="14"/>
      <c r="E6" s="14"/>
      <c r="F6" s="14"/>
      <c r="G6" s="15"/>
      <c r="H6" s="15"/>
      <c r="I6" s="15"/>
      <c r="J6" s="15"/>
      <c r="K6" s="15"/>
      <c r="L6" s="15"/>
      <c r="M6" s="15"/>
      <c r="N6" s="15"/>
      <c r="O6" s="29"/>
    </row>
    <row r="7" spans="2:15" ht="15" customHeight="1" x14ac:dyDescent="0.25">
      <c r="B7" s="16"/>
      <c r="C7" s="183" t="str">
        <f>+CONCATENATE("Durante el 2017  en la región se recaudaron S/ ", FIXED(G13/1000,1)," millones por tributos internos,  ", +IF(L13&gt;0, "Un aumento en", "Una reducción de")," ",FIXED(100*L13,1),"% respecto del 2016. Mientras que en terminos reales (quitando la inflación del periodo) la recaudación habría ", IF(LM13&gt;0,"crecido","disminuido")," en ", FIXED(100*M13,1),"%  Es así que se recaudaron en el 2017:  S/ ",FIXED(G14/1000,1)," millones por Impuesto a la Renta, S/ ", FIXED(G17/1000,1)," millones por Impuesto a la producción y el Consumo y solo S/ ",FIXED(G20/1000,1)," millones por otros conceptos.")</f>
        <v>Durante el 2017  en la región se recaudaron S/ 850.9 millones por tributos internos,  Un aumento en 31.9% respecto del 2016. Mientras que en terminos reales (quitando la inflación del periodo) la recaudación habría disminuido en 28.3%  Es así que se recaudaron en el 2017:  S/ 562.1 millones por Impuesto a la Renta, S/ 212.7 millones por Impuesto a la producción y el Consumo y solo S/ 76.1 millones por otros conceptos.</v>
      </c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32"/>
    </row>
    <row r="8" spans="2:15" x14ac:dyDescent="0.25">
      <c r="B8" s="17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32"/>
    </row>
    <row r="9" spans="2:15" ht="15" customHeight="1" x14ac:dyDescent="0.25">
      <c r="B9" s="17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30"/>
    </row>
    <row r="10" spans="2:15" x14ac:dyDescent="0.25">
      <c r="B10" s="17"/>
      <c r="C10" s="6"/>
      <c r="D10" s="187" t="s">
        <v>52</v>
      </c>
      <c r="E10" s="187"/>
      <c r="F10" s="187"/>
      <c r="G10" s="187"/>
      <c r="H10" s="187"/>
      <c r="I10" s="187"/>
      <c r="J10" s="187"/>
      <c r="K10" s="187"/>
      <c r="L10" s="187"/>
      <c r="M10" s="187"/>
      <c r="N10" s="6"/>
      <c r="O10" s="30"/>
    </row>
    <row r="11" spans="2:15" ht="15" customHeight="1" x14ac:dyDescent="0.25">
      <c r="B11" s="17"/>
      <c r="C11" s="6"/>
      <c r="D11" s="174" t="s">
        <v>10</v>
      </c>
      <c r="E11" s="175"/>
      <c r="F11" s="176"/>
      <c r="G11" s="180">
        <v>2017</v>
      </c>
      <c r="H11" s="180"/>
      <c r="I11" s="180">
        <v>2016</v>
      </c>
      <c r="J11" s="180"/>
      <c r="K11" s="185" t="s">
        <v>53</v>
      </c>
      <c r="L11" s="185"/>
      <c r="M11" s="152" t="s">
        <v>54</v>
      </c>
      <c r="N11" s="6"/>
      <c r="O11" s="30"/>
    </row>
    <row r="12" spans="2:15" ht="15" customHeight="1" thickBot="1" x14ac:dyDescent="0.3">
      <c r="B12" s="17"/>
      <c r="C12" s="6"/>
      <c r="D12" s="195"/>
      <c r="E12" s="196"/>
      <c r="F12" s="197"/>
      <c r="G12" s="28" t="s">
        <v>50</v>
      </c>
      <c r="H12" s="28" t="s">
        <v>6</v>
      </c>
      <c r="I12" s="28" t="s">
        <v>50</v>
      </c>
      <c r="J12" s="28" t="s">
        <v>6</v>
      </c>
      <c r="K12" s="28" t="s">
        <v>50</v>
      </c>
      <c r="L12" s="28" t="s">
        <v>7</v>
      </c>
      <c r="M12" s="28" t="s">
        <v>55</v>
      </c>
      <c r="N12" s="6"/>
      <c r="O12" s="30"/>
    </row>
    <row r="13" spans="2:15" ht="15.75" customHeight="1" thickTop="1" x14ac:dyDescent="0.25">
      <c r="B13" s="17"/>
      <c r="C13" s="6"/>
      <c r="D13" s="190" t="s">
        <v>47</v>
      </c>
      <c r="E13" s="191"/>
      <c r="F13" s="192"/>
      <c r="G13" s="51">
        <f>+G14+G17+G20</f>
        <v>850935.31710999971</v>
      </c>
      <c r="H13" s="43"/>
      <c r="I13" s="51">
        <f>+I14+I17+I20</f>
        <v>645038.15679000015</v>
      </c>
      <c r="J13" s="43"/>
      <c r="K13" s="51">
        <f>+G13-I13</f>
        <v>205897.16031999956</v>
      </c>
      <c r="L13" s="56">
        <f>+IF(I13=0,"  - ",G13/I13-1)</f>
        <v>0.31920152033274496</v>
      </c>
      <c r="M13" s="56">
        <v>0.28323452055063481</v>
      </c>
      <c r="N13" s="6"/>
      <c r="O13" s="30"/>
    </row>
    <row r="14" spans="2:15" x14ac:dyDescent="0.25">
      <c r="B14" s="17"/>
      <c r="C14" s="6"/>
      <c r="D14" s="193" t="s">
        <v>11</v>
      </c>
      <c r="E14" s="193"/>
      <c r="F14" s="193"/>
      <c r="G14" s="48">
        <v>562136.15636999975</v>
      </c>
      <c r="H14" s="53">
        <f t="shared" ref="H14:H20" si="0">+G14/G$13</f>
        <v>0.66060973738775131</v>
      </c>
      <c r="I14" s="48">
        <v>356273.58233000006</v>
      </c>
      <c r="J14" s="53">
        <f t="shared" ref="J14:J20" si="1">+I14/I$13</f>
        <v>0.55232946854334564</v>
      </c>
      <c r="K14" s="57">
        <f>+G14-I14</f>
        <v>205862.57403999969</v>
      </c>
      <c r="L14" s="58">
        <f t="shared" ref="L14:L22" si="2">+IF(I14=0,"  - ",G14/I14-1)</f>
        <v>0.57782160746714739</v>
      </c>
      <c r="M14" s="58">
        <v>0.53480353286875992</v>
      </c>
      <c r="N14" s="6"/>
      <c r="O14" s="30"/>
    </row>
    <row r="15" spans="2:15" x14ac:dyDescent="0.25">
      <c r="B15" s="17"/>
      <c r="C15" s="6"/>
      <c r="D15" s="194" t="s">
        <v>12</v>
      </c>
      <c r="E15" s="194"/>
      <c r="F15" s="194"/>
      <c r="G15" s="49">
        <v>117467.69545999997</v>
      </c>
      <c r="H15" s="54">
        <f t="shared" si="0"/>
        <v>0.13804538734971206</v>
      </c>
      <c r="I15" s="49">
        <v>164421.18835999997</v>
      </c>
      <c r="J15" s="54">
        <f t="shared" si="1"/>
        <v>0.25490149168575349</v>
      </c>
      <c r="K15" s="49">
        <f t="shared" ref="K15:K22" si="3">+G15-I15</f>
        <v>-46953.492899999997</v>
      </c>
      <c r="L15" s="59">
        <f t="shared" si="2"/>
        <v>-0.28556838305532373</v>
      </c>
      <c r="M15" s="59">
        <v>-0.30504680345958501</v>
      </c>
      <c r="N15" s="6"/>
      <c r="O15" s="30"/>
    </row>
    <row r="16" spans="2:15" x14ac:dyDescent="0.25">
      <c r="B16" s="17"/>
      <c r="C16" s="6"/>
      <c r="D16" s="194" t="s">
        <v>13</v>
      </c>
      <c r="E16" s="194"/>
      <c r="F16" s="194"/>
      <c r="G16" s="49">
        <v>91239.506519999981</v>
      </c>
      <c r="H16" s="54">
        <f t="shared" si="0"/>
        <v>0.10722261103214444</v>
      </c>
      <c r="I16" s="49">
        <v>80813.6685</v>
      </c>
      <c r="J16" s="54">
        <f t="shared" si="1"/>
        <v>0.1252850977098241</v>
      </c>
      <c r="K16" s="49">
        <f t="shared" si="3"/>
        <v>10425.838019999981</v>
      </c>
      <c r="L16" s="59">
        <f t="shared" si="2"/>
        <v>0.1290108246973094</v>
      </c>
      <c r="M16" s="59">
        <v>9.8229225783107221E-2</v>
      </c>
      <c r="N16" s="6"/>
      <c r="O16" s="30"/>
    </row>
    <row r="17" spans="2:18" x14ac:dyDescent="0.25">
      <c r="B17" s="17"/>
      <c r="C17" s="6"/>
      <c r="D17" s="193" t="s">
        <v>14</v>
      </c>
      <c r="E17" s="193"/>
      <c r="F17" s="193"/>
      <c r="G17" s="48">
        <v>212709.52523999996</v>
      </c>
      <c r="H17" s="53">
        <f t="shared" si="0"/>
        <v>0.24997143844307401</v>
      </c>
      <c r="I17" s="48">
        <v>210479.53368999995</v>
      </c>
      <c r="J17" s="53">
        <f t="shared" si="1"/>
        <v>0.32630555491079899</v>
      </c>
      <c r="K17" s="57">
        <f t="shared" si="3"/>
        <v>2229.9915500000061</v>
      </c>
      <c r="L17" s="58">
        <f t="shared" si="2"/>
        <v>1.0594814188843671E-2</v>
      </c>
      <c r="M17" s="58">
        <v>-1.6958264625501318E-2</v>
      </c>
      <c r="N17" s="6"/>
      <c r="O17" s="30"/>
    </row>
    <row r="18" spans="2:18" x14ac:dyDescent="0.25">
      <c r="B18" s="17"/>
      <c r="C18" s="6"/>
      <c r="D18" s="194" t="s">
        <v>15</v>
      </c>
      <c r="E18" s="194"/>
      <c r="F18" s="194"/>
      <c r="G18" s="50">
        <v>212353.14920999997</v>
      </c>
      <c r="H18" s="55">
        <f t="shared" si="0"/>
        <v>0.24955263336725422</v>
      </c>
      <c r="I18" s="50">
        <v>210115.35669999997</v>
      </c>
      <c r="J18" s="55">
        <f t="shared" si="1"/>
        <v>0.32574097282186909</v>
      </c>
      <c r="K18" s="60">
        <f t="shared" si="3"/>
        <v>2237.7925099999993</v>
      </c>
      <c r="L18" s="61">
        <f t="shared" si="2"/>
        <v>1.0650304409663303E-2</v>
      </c>
      <c r="M18" s="61">
        <v>-1.6904287302240695E-2</v>
      </c>
      <c r="N18" s="6"/>
      <c r="O18" s="30"/>
    </row>
    <row r="19" spans="2:18" x14ac:dyDescent="0.25">
      <c r="B19" s="17"/>
      <c r="C19" s="6"/>
      <c r="D19" s="194" t="s">
        <v>16</v>
      </c>
      <c r="E19" s="194"/>
      <c r="F19" s="194"/>
      <c r="G19" s="50">
        <v>224.18303</v>
      </c>
      <c r="H19" s="55">
        <f t="shared" si="0"/>
        <v>2.6345484256239896E-4</v>
      </c>
      <c r="I19" s="50">
        <v>166.97198999999998</v>
      </c>
      <c r="J19" s="55">
        <f t="shared" si="1"/>
        <v>2.58855988971145E-4</v>
      </c>
      <c r="K19" s="60">
        <f t="shared" si="3"/>
        <v>57.211040000000025</v>
      </c>
      <c r="L19" s="61">
        <f t="shared" si="2"/>
        <v>0.34263854674068406</v>
      </c>
      <c r="M19" s="61">
        <v>0.3060325547267464</v>
      </c>
      <c r="N19" s="6"/>
      <c r="O19" s="30"/>
    </row>
    <row r="20" spans="2:18" x14ac:dyDescent="0.25">
      <c r="B20" s="17"/>
      <c r="C20" s="6"/>
      <c r="D20" s="193" t="s">
        <v>17</v>
      </c>
      <c r="E20" s="193"/>
      <c r="F20" s="193"/>
      <c r="G20" s="48">
        <v>76089.635500000004</v>
      </c>
      <c r="H20" s="53">
        <f t="shared" si="0"/>
        <v>8.9418824169174724E-2</v>
      </c>
      <c r="I20" s="48">
        <v>78285.040770000021</v>
      </c>
      <c r="J20" s="53">
        <f t="shared" si="1"/>
        <v>0.12136497654585518</v>
      </c>
      <c r="K20" s="57">
        <f t="shared" si="3"/>
        <v>-2195.4052700000175</v>
      </c>
      <c r="L20" s="58">
        <f t="shared" si="2"/>
        <v>-2.8043739243236443E-2</v>
      </c>
      <c r="M20" s="58">
        <v>-5.4543368056612751E-2</v>
      </c>
      <c r="N20" s="6"/>
      <c r="O20" s="30"/>
    </row>
    <row r="21" spans="2:18" ht="15" customHeight="1" x14ac:dyDescent="0.25">
      <c r="B21" s="17"/>
      <c r="C21" s="6"/>
      <c r="D21" s="215" t="s">
        <v>48</v>
      </c>
      <c r="E21" s="216"/>
      <c r="F21" s="217"/>
      <c r="G21" s="51">
        <v>90.444789999999998</v>
      </c>
      <c r="H21" s="46"/>
      <c r="I21" s="51">
        <v>179.63240999999996</v>
      </c>
      <c r="J21" s="46"/>
      <c r="K21" s="51">
        <f t="shared" si="3"/>
        <v>-89.187619999999967</v>
      </c>
      <c r="L21" s="62">
        <f t="shared" si="2"/>
        <v>-0.49650071498790216</v>
      </c>
      <c r="M21" s="64">
        <v>-0.5102282299999793</v>
      </c>
      <c r="N21" s="6"/>
      <c r="O21" s="30"/>
    </row>
    <row r="22" spans="2:18" ht="15" customHeight="1" x14ac:dyDescent="0.25">
      <c r="B22" s="17"/>
      <c r="C22" s="6"/>
      <c r="D22" s="211" t="s">
        <v>49</v>
      </c>
      <c r="E22" s="212"/>
      <c r="F22" s="213"/>
      <c r="G22" s="52">
        <f>+G21+G13</f>
        <v>851025.76189999969</v>
      </c>
      <c r="H22" s="47"/>
      <c r="I22" s="52">
        <f>+I21+I13</f>
        <v>645217.78920000012</v>
      </c>
      <c r="J22" s="47"/>
      <c r="K22" s="52">
        <f t="shared" si="3"/>
        <v>205807.97269999958</v>
      </c>
      <c r="L22" s="63">
        <f t="shared" si="2"/>
        <v>0.31897442405482823</v>
      </c>
      <c r="M22" s="63">
        <v>0.28301361587548102</v>
      </c>
      <c r="N22" s="6"/>
      <c r="O22" s="30"/>
    </row>
    <row r="23" spans="2:18" x14ac:dyDescent="0.25">
      <c r="B23" s="17"/>
      <c r="C23" s="6"/>
      <c r="D23" s="69" t="s">
        <v>18</v>
      </c>
      <c r="E23" s="70"/>
      <c r="F23" s="70"/>
      <c r="G23" s="71"/>
      <c r="H23" s="72"/>
      <c r="I23" s="71"/>
      <c r="J23" s="72"/>
      <c r="K23" s="73"/>
      <c r="L23" s="72"/>
      <c r="M23" s="74"/>
      <c r="N23" s="6"/>
      <c r="O23" s="30"/>
    </row>
    <row r="24" spans="2:18" x14ac:dyDescent="0.25">
      <c r="B24" s="17"/>
      <c r="C24" s="6"/>
      <c r="D24" s="214" t="s">
        <v>56</v>
      </c>
      <c r="E24" s="214"/>
      <c r="F24" s="214"/>
      <c r="G24" s="214"/>
      <c r="H24" s="214"/>
      <c r="I24" s="214"/>
      <c r="J24" s="214"/>
      <c r="K24" s="214"/>
      <c r="L24" s="214"/>
      <c r="M24" s="214"/>
      <c r="N24" s="6"/>
      <c r="O24" s="30"/>
    </row>
    <row r="25" spans="2:18" x14ac:dyDescent="0.25">
      <c r="B25" s="18"/>
      <c r="C25" s="19"/>
      <c r="D25" s="19"/>
      <c r="E25" s="19"/>
      <c r="F25" s="20"/>
      <c r="G25" s="20"/>
      <c r="H25" s="20"/>
      <c r="I25" s="20"/>
      <c r="J25" s="20"/>
      <c r="K25" s="20"/>
      <c r="L25" s="19"/>
      <c r="M25" s="19"/>
      <c r="N25" s="19"/>
      <c r="O25" s="31"/>
    </row>
    <row r="26" spans="2:18" x14ac:dyDescent="0.25">
      <c r="F26" s="21"/>
      <c r="G26" s="21"/>
      <c r="H26" s="21"/>
      <c r="I26" s="21"/>
      <c r="J26" s="21"/>
      <c r="K26" s="21"/>
      <c r="P26" s="39"/>
      <c r="Q26" s="39"/>
      <c r="R26" s="39"/>
    </row>
    <row r="27" spans="2:18" x14ac:dyDescent="0.25">
      <c r="P27" s="45"/>
      <c r="Q27" s="45"/>
      <c r="R27" s="45"/>
    </row>
    <row r="28" spans="2:18" x14ac:dyDescent="0.25">
      <c r="B28" s="65" t="s">
        <v>73</v>
      </c>
      <c r="C28" s="93"/>
      <c r="D28" s="93"/>
      <c r="E28" s="93"/>
      <c r="F28" s="93"/>
      <c r="G28" s="94"/>
      <c r="H28" s="94"/>
      <c r="I28" s="94"/>
      <c r="J28" s="94"/>
      <c r="K28" s="94"/>
      <c r="L28" s="94"/>
      <c r="M28" s="94"/>
      <c r="N28" s="94"/>
      <c r="O28" s="29"/>
      <c r="P28" s="6"/>
      <c r="Q28" s="6"/>
      <c r="R28" s="6"/>
    </row>
    <row r="29" spans="2:18" x14ac:dyDescent="0.25">
      <c r="B29" s="95"/>
      <c r="C29" s="96"/>
      <c r="D29" s="96"/>
      <c r="E29" s="96"/>
      <c r="F29" s="96"/>
      <c r="G29" s="97"/>
      <c r="H29" s="97"/>
      <c r="I29" s="97"/>
      <c r="J29" s="97"/>
      <c r="K29" s="97"/>
      <c r="L29" s="97"/>
      <c r="M29" s="97"/>
      <c r="N29" s="97"/>
      <c r="O29" s="30"/>
    </row>
    <row r="30" spans="2:18" x14ac:dyDescent="0.25">
      <c r="B30" s="98"/>
      <c r="C30" s="188" t="s">
        <v>70</v>
      </c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33"/>
    </row>
    <row r="31" spans="2:18" x14ac:dyDescent="0.25">
      <c r="B31" s="98"/>
      <c r="C31" s="189" t="s">
        <v>69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33"/>
    </row>
    <row r="32" spans="2:18" ht="15" customHeight="1" x14ac:dyDescent="0.25">
      <c r="B32" s="17"/>
      <c r="C32" s="91" t="s">
        <v>37</v>
      </c>
      <c r="D32" s="92">
        <v>2007</v>
      </c>
      <c r="E32" s="92">
        <v>2008</v>
      </c>
      <c r="F32" s="92">
        <v>2009</v>
      </c>
      <c r="G32" s="92">
        <v>2010</v>
      </c>
      <c r="H32" s="92">
        <v>2011</v>
      </c>
      <c r="I32" s="92">
        <v>2012</v>
      </c>
      <c r="J32" s="92">
        <v>2013</v>
      </c>
      <c r="K32" s="92">
        <v>2014</v>
      </c>
      <c r="L32" s="92">
        <v>2015</v>
      </c>
      <c r="M32" s="92">
        <v>2016</v>
      </c>
      <c r="N32" s="92">
        <v>2017</v>
      </c>
      <c r="O32" s="30"/>
    </row>
    <row r="33" spans="2:15" x14ac:dyDescent="0.25">
      <c r="B33" s="17"/>
      <c r="C33" s="100" t="s">
        <v>35</v>
      </c>
      <c r="D33" s="99">
        <v>789428.21955000004</v>
      </c>
      <c r="E33" s="99">
        <v>618648.97001999989</v>
      </c>
      <c r="F33" s="99">
        <v>404168.72029999999</v>
      </c>
      <c r="G33" s="99">
        <v>608064.77481000009</v>
      </c>
      <c r="H33" s="99">
        <v>654969.86390000011</v>
      </c>
      <c r="I33" s="99">
        <v>822001.89998999983</v>
      </c>
      <c r="J33" s="99">
        <v>743608.48436999996</v>
      </c>
      <c r="K33" s="99">
        <v>759829.63424000028</v>
      </c>
      <c r="L33" s="99">
        <v>727218.78671999986</v>
      </c>
      <c r="M33" s="99">
        <v>645038.15679000015</v>
      </c>
      <c r="N33" s="99">
        <v>850935.31710999971</v>
      </c>
      <c r="O33" s="30"/>
    </row>
    <row r="34" spans="2:15" x14ac:dyDescent="0.25">
      <c r="B34" s="17"/>
      <c r="C34" s="101" t="s">
        <v>38</v>
      </c>
      <c r="D34" s="49">
        <v>675507.29508999991</v>
      </c>
      <c r="E34" s="49">
        <v>467352.1387800001</v>
      </c>
      <c r="F34" s="49">
        <v>235229.85091000001</v>
      </c>
      <c r="G34" s="49">
        <v>354114.47897</v>
      </c>
      <c r="H34" s="49">
        <v>402945.7624200001</v>
      </c>
      <c r="I34" s="49">
        <v>395680.44792999997</v>
      </c>
      <c r="J34" s="49">
        <v>338703.93860999995</v>
      </c>
      <c r="K34" s="49">
        <v>379417.5238599999</v>
      </c>
      <c r="L34" s="49">
        <v>404669.88740999991</v>
      </c>
      <c r="M34" s="49">
        <v>356273.58233000006</v>
      </c>
      <c r="N34" s="49">
        <v>562136.15636999975</v>
      </c>
      <c r="O34" s="30"/>
    </row>
    <row r="35" spans="2:15" x14ac:dyDescent="0.25">
      <c r="B35" s="17"/>
      <c r="C35" s="101" t="s">
        <v>65</v>
      </c>
      <c r="D35" s="49">
        <v>485664.46653999999</v>
      </c>
      <c r="E35" s="49">
        <v>358390.66356999998</v>
      </c>
      <c r="F35" s="49">
        <v>136417.15012999999</v>
      </c>
      <c r="G35" s="49">
        <v>229592.44608999995</v>
      </c>
      <c r="H35" s="49">
        <v>194676.03385000007</v>
      </c>
      <c r="I35" s="49">
        <v>140807.81887999995</v>
      </c>
      <c r="J35" s="49">
        <v>149432.09516999993</v>
      </c>
      <c r="K35" s="49">
        <v>154924.83986999994</v>
      </c>
      <c r="L35" s="49">
        <v>152272.21398999996</v>
      </c>
      <c r="M35" s="49">
        <v>164421.18835999997</v>
      </c>
      <c r="N35" s="49">
        <v>117467.69545999997</v>
      </c>
      <c r="O35" s="30"/>
    </row>
    <row r="36" spans="2:15" x14ac:dyDescent="0.25">
      <c r="B36" s="17"/>
      <c r="C36" s="101" t="s">
        <v>66</v>
      </c>
      <c r="D36" s="49">
        <v>37968.556369999998</v>
      </c>
      <c r="E36" s="49">
        <v>49829.174460000002</v>
      </c>
      <c r="F36" s="49">
        <v>47889.795830000003</v>
      </c>
      <c r="G36" s="49">
        <v>43030.971379999995</v>
      </c>
      <c r="H36" s="49">
        <v>61287.44820999998</v>
      </c>
      <c r="I36" s="49">
        <v>75097.841189999992</v>
      </c>
      <c r="J36" s="49">
        <v>84551.500709999935</v>
      </c>
      <c r="K36" s="49">
        <v>92601.870699999956</v>
      </c>
      <c r="L36" s="49">
        <v>80962.586909999984</v>
      </c>
      <c r="M36" s="49">
        <v>80813.6685</v>
      </c>
      <c r="N36" s="49">
        <v>91239.506519999981</v>
      </c>
      <c r="O36" s="30"/>
    </row>
    <row r="37" spans="2:15" x14ac:dyDescent="0.25">
      <c r="B37" s="17"/>
      <c r="C37" s="101" t="s">
        <v>39</v>
      </c>
      <c r="D37" s="49">
        <v>83156.751749999894</v>
      </c>
      <c r="E37" s="49">
        <v>113722.77621</v>
      </c>
      <c r="F37" s="49">
        <v>128422.04918</v>
      </c>
      <c r="G37" s="49">
        <v>203981.41322999995</v>
      </c>
      <c r="H37" s="49">
        <v>184399.95501000006</v>
      </c>
      <c r="I37" s="49">
        <v>310936.89284999983</v>
      </c>
      <c r="J37" s="49">
        <v>258652.03324000008</v>
      </c>
      <c r="K37" s="49">
        <v>221401.5759800002</v>
      </c>
      <c r="L37" s="49">
        <v>234366.08640999996</v>
      </c>
      <c r="M37" s="49">
        <v>210115.35669999997</v>
      </c>
      <c r="N37" s="49">
        <v>212353.14920999997</v>
      </c>
      <c r="O37" s="30"/>
    </row>
    <row r="38" spans="2:15" x14ac:dyDescent="0.25">
      <c r="B38" s="17"/>
      <c r="C38" s="101" t="s">
        <v>40</v>
      </c>
      <c r="D38" s="49">
        <v>141.28512000000001</v>
      </c>
      <c r="E38" s="49">
        <v>114.58015</v>
      </c>
      <c r="F38" s="49">
        <v>120.78395</v>
      </c>
      <c r="G38" s="49">
        <v>121.83799000000002</v>
      </c>
      <c r="H38" s="49">
        <v>129.21396000000001</v>
      </c>
      <c r="I38" s="49">
        <v>157.79397</v>
      </c>
      <c r="J38" s="49">
        <v>87.710979999999992</v>
      </c>
      <c r="K38" s="49">
        <v>69.437950000000001</v>
      </c>
      <c r="L38" s="49">
        <v>184.03295999999997</v>
      </c>
      <c r="M38" s="49">
        <v>166.97198999999998</v>
      </c>
      <c r="N38" s="49">
        <v>224.18303</v>
      </c>
      <c r="O38" s="30"/>
    </row>
    <row r="39" spans="2:15" x14ac:dyDescent="0.25">
      <c r="B39" s="24"/>
      <c r="C39" s="102" t="s">
        <v>48</v>
      </c>
      <c r="D39" s="99">
        <v>243.66111000000001</v>
      </c>
      <c r="E39" s="99">
        <v>371.1395</v>
      </c>
      <c r="F39" s="99">
        <v>223.83555000000001</v>
      </c>
      <c r="G39" s="99">
        <v>264.81478000000004</v>
      </c>
      <c r="H39" s="99">
        <v>317.08199999999999</v>
      </c>
      <c r="I39" s="99">
        <v>359.66618999999997</v>
      </c>
      <c r="J39" s="99">
        <v>377.32537000000002</v>
      </c>
      <c r="K39" s="99">
        <v>281.79730999999992</v>
      </c>
      <c r="L39" s="99">
        <v>197.40631000000002</v>
      </c>
      <c r="M39" s="99">
        <v>179.63240999999996</v>
      </c>
      <c r="N39" s="99">
        <v>90.444789999999998</v>
      </c>
      <c r="O39" s="30"/>
    </row>
    <row r="40" spans="2:15" x14ac:dyDescent="0.25">
      <c r="B40" s="25"/>
      <c r="C40" s="103" t="s">
        <v>67</v>
      </c>
      <c r="D40" s="86">
        <v>789671.88066000002</v>
      </c>
      <c r="E40" s="86">
        <v>619020.10951999994</v>
      </c>
      <c r="F40" s="86">
        <v>404392.55585</v>
      </c>
      <c r="G40" s="86">
        <v>608329.58959000011</v>
      </c>
      <c r="H40" s="86">
        <v>655286.94590000017</v>
      </c>
      <c r="I40" s="86">
        <v>822361.56617999985</v>
      </c>
      <c r="J40" s="86">
        <v>743985.80973999994</v>
      </c>
      <c r="K40" s="86">
        <v>760111.43155000033</v>
      </c>
      <c r="L40" s="86">
        <v>727416.19302999985</v>
      </c>
      <c r="M40" s="86">
        <v>645217.78920000012</v>
      </c>
      <c r="N40" s="86">
        <v>851025.76189999969</v>
      </c>
      <c r="O40" s="30"/>
    </row>
    <row r="41" spans="2:15" x14ac:dyDescent="0.25">
      <c r="B41" s="25"/>
      <c r="C41" s="172" t="s">
        <v>68</v>
      </c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30"/>
    </row>
    <row r="42" spans="2:15" x14ac:dyDescent="0.25">
      <c r="B42" s="2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34"/>
    </row>
    <row r="43" spans="2:15" x14ac:dyDescent="0.25">
      <c r="B43" s="2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/>
    </row>
    <row r="44" spans="2:15" x14ac:dyDescent="0.25">
      <c r="B44" s="26"/>
      <c r="C44" s="188" t="s">
        <v>71</v>
      </c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34"/>
    </row>
    <row r="45" spans="2:15" x14ac:dyDescent="0.25">
      <c r="B45" s="26"/>
      <c r="C45" s="189" t="s">
        <v>72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34"/>
    </row>
    <row r="46" spans="2:15" x14ac:dyDescent="0.25">
      <c r="B46" s="26"/>
      <c r="C46" s="91" t="s">
        <v>37</v>
      </c>
      <c r="D46" s="92">
        <v>2007</v>
      </c>
      <c r="E46" s="92">
        <v>2008</v>
      </c>
      <c r="F46" s="92">
        <v>2009</v>
      </c>
      <c r="G46" s="92">
        <v>2010</v>
      </c>
      <c r="H46" s="92">
        <v>2011</v>
      </c>
      <c r="I46" s="92">
        <v>2012</v>
      </c>
      <c r="J46" s="92">
        <v>2013</v>
      </c>
      <c r="K46" s="92">
        <v>2014</v>
      </c>
      <c r="L46" s="92">
        <v>2015</v>
      </c>
      <c r="M46" s="92">
        <v>2016</v>
      </c>
      <c r="N46" s="92">
        <v>2017</v>
      </c>
      <c r="O46" s="34"/>
    </row>
    <row r="47" spans="2:15" x14ac:dyDescent="0.25">
      <c r="B47" s="26"/>
      <c r="C47" s="100" t="s">
        <v>35</v>
      </c>
      <c r="D47" s="104">
        <v>0.17890228990261026</v>
      </c>
      <c r="E47" s="104">
        <v>-0.21633284103695949</v>
      </c>
      <c r="F47" s="104">
        <v>-0.3466913550556241</v>
      </c>
      <c r="G47" s="104">
        <v>0.50448251997001492</v>
      </c>
      <c r="H47" s="104">
        <v>7.713830998458393E-2</v>
      </c>
      <c r="I47" s="104">
        <v>0.25502247553102975</v>
      </c>
      <c r="J47" s="104">
        <v>-9.5368898321224749E-2</v>
      </c>
      <c r="K47" s="104">
        <v>2.1814100041829487E-2</v>
      </c>
      <c r="L47" s="104">
        <v>-4.2918630769933741E-2</v>
      </c>
      <c r="M47" s="104">
        <v>-0.11300674766759233</v>
      </c>
      <c r="N47" s="104">
        <v>0.31920152033274496</v>
      </c>
      <c r="O47" s="34"/>
    </row>
    <row r="48" spans="2:15" x14ac:dyDescent="0.25">
      <c r="B48" s="26"/>
      <c r="C48" s="101" t="s">
        <v>38</v>
      </c>
      <c r="D48" s="59">
        <v>0.20413902463988598</v>
      </c>
      <c r="E48" s="59">
        <v>-0.30814642243392298</v>
      </c>
      <c r="F48" s="59">
        <v>-0.49667535164371768</v>
      </c>
      <c r="G48" s="59">
        <v>0.50539771036748982</v>
      </c>
      <c r="H48" s="59">
        <v>0.13789688462339611</v>
      </c>
      <c r="I48" s="59">
        <v>-1.8030502284889005E-2</v>
      </c>
      <c r="J48" s="59">
        <v>-0.14399627178464924</v>
      </c>
      <c r="K48" s="59">
        <v>0.12020405023066338</v>
      </c>
      <c r="L48" s="59">
        <v>6.6555606849929783E-2</v>
      </c>
      <c r="M48" s="59">
        <v>-0.11959453022252209</v>
      </c>
      <c r="N48" s="59">
        <v>0.57782160746714739</v>
      </c>
      <c r="O48" s="34"/>
    </row>
    <row r="49" spans="2:15" x14ac:dyDescent="0.25">
      <c r="B49" s="26"/>
      <c r="C49" s="101" t="s">
        <v>65</v>
      </c>
      <c r="D49" s="59">
        <v>0.34378169128266234</v>
      </c>
      <c r="E49" s="59">
        <v>-0.26206117955618968</v>
      </c>
      <c r="F49" s="59">
        <v>-0.61936187519194308</v>
      </c>
      <c r="G49" s="59">
        <v>0.6830174642353084</v>
      </c>
      <c r="H49" s="59">
        <v>-0.15207996967945847</v>
      </c>
      <c r="I49" s="59">
        <v>-0.27670696749198287</v>
      </c>
      <c r="J49" s="59">
        <v>6.1248561042976046E-2</v>
      </c>
      <c r="K49" s="59">
        <v>3.6757462938274754E-2</v>
      </c>
      <c r="L49" s="59">
        <v>-1.7122017890906616E-2</v>
      </c>
      <c r="M49" s="59">
        <v>7.9784578234331383E-2</v>
      </c>
      <c r="N49" s="59">
        <v>-0.28556838305532373</v>
      </c>
      <c r="O49" s="34"/>
    </row>
    <row r="50" spans="2:15" x14ac:dyDescent="0.25">
      <c r="B50" s="26"/>
      <c r="C50" s="101" t="s">
        <v>66</v>
      </c>
      <c r="D50" s="59">
        <v>0.18018349370043452</v>
      </c>
      <c r="E50" s="59">
        <v>0.31238001188192155</v>
      </c>
      <c r="F50" s="59">
        <v>-3.8920545062548051E-2</v>
      </c>
      <c r="G50" s="59">
        <v>-0.10145844988038666</v>
      </c>
      <c r="H50" s="59">
        <v>0.42426364649730552</v>
      </c>
      <c r="I50" s="59">
        <v>0.22533803222935678</v>
      </c>
      <c r="J50" s="59">
        <v>0.12588457098363026</v>
      </c>
      <c r="K50" s="59">
        <v>9.5212620975370754E-2</v>
      </c>
      <c r="L50" s="59">
        <v>-0.12569167017918548</v>
      </c>
      <c r="M50" s="59">
        <v>-1.8393484655514492E-3</v>
      </c>
      <c r="N50" s="59">
        <v>0.1290108246973094</v>
      </c>
      <c r="O50" s="34"/>
    </row>
    <row r="51" spans="2:15" x14ac:dyDescent="0.25">
      <c r="B51" s="26"/>
      <c r="C51" s="101" t="s">
        <v>39</v>
      </c>
      <c r="D51" s="59">
        <v>7.1772188667574843E-2</v>
      </c>
      <c r="E51" s="59">
        <v>0.36757116910834764</v>
      </c>
      <c r="F51" s="59">
        <v>0.12925531243500776</v>
      </c>
      <c r="G51" s="59">
        <v>0.58836753137378905</v>
      </c>
      <c r="H51" s="59">
        <v>-9.5996286671083841E-2</v>
      </c>
      <c r="I51" s="59">
        <v>0.68620915787716785</v>
      </c>
      <c r="J51" s="59">
        <v>-0.16815264065568014</v>
      </c>
      <c r="K51" s="59">
        <v>-0.14401764715855003</v>
      </c>
      <c r="L51" s="59">
        <v>5.8556540858457407E-2</v>
      </c>
      <c r="M51" s="59">
        <v>-0.10347371533770366</v>
      </c>
      <c r="N51" s="59">
        <v>1.0650304409663303E-2</v>
      </c>
      <c r="O51" s="34"/>
    </row>
    <row r="52" spans="2:15" x14ac:dyDescent="0.25">
      <c r="B52" s="26"/>
      <c r="C52" s="101" t="s">
        <v>40</v>
      </c>
      <c r="D52" s="59">
        <v>-0.30878469643719497</v>
      </c>
      <c r="E52" s="59">
        <v>-0.18901473842397554</v>
      </c>
      <c r="F52" s="59">
        <v>5.4143758757515981E-2</v>
      </c>
      <c r="G52" s="59">
        <v>8.726656149264933E-3</v>
      </c>
      <c r="H52" s="59">
        <v>6.053916352362676E-2</v>
      </c>
      <c r="I52" s="59">
        <v>0.22118360895370737</v>
      </c>
      <c r="J52" s="59">
        <v>-0.44414238389464444</v>
      </c>
      <c r="K52" s="59">
        <v>-0.20833229773512951</v>
      </c>
      <c r="L52" s="59">
        <v>1.6503224821585309</v>
      </c>
      <c r="M52" s="59">
        <v>-9.2706056567258388E-2</v>
      </c>
      <c r="N52" s="59">
        <v>0.34263854674068406</v>
      </c>
      <c r="O52" s="35"/>
    </row>
    <row r="53" spans="2:15" x14ac:dyDescent="0.25">
      <c r="B53" s="26"/>
      <c r="C53" s="102" t="s">
        <v>48</v>
      </c>
      <c r="D53" s="104">
        <v>0.34014052474709544</v>
      </c>
      <c r="E53" s="104">
        <v>0.5231790579957547</v>
      </c>
      <c r="F53" s="104">
        <v>-0.39689644998713414</v>
      </c>
      <c r="G53" s="104">
        <v>0.18307739766985187</v>
      </c>
      <c r="H53" s="104">
        <v>0.19737274482942357</v>
      </c>
      <c r="I53" s="104">
        <v>0.13430024410089492</v>
      </c>
      <c r="J53" s="104">
        <v>4.909880464438432E-2</v>
      </c>
      <c r="K53" s="104">
        <v>-0.25317157974296844</v>
      </c>
      <c r="L53" s="104">
        <v>-0.29947411492324016</v>
      </c>
      <c r="M53" s="104">
        <v>-9.0037142176458529E-2</v>
      </c>
      <c r="N53" s="104">
        <v>-0.49650071498790216</v>
      </c>
      <c r="O53" s="35"/>
    </row>
    <row r="54" spans="2:15" x14ac:dyDescent="0.25">
      <c r="B54" s="26"/>
      <c r="C54" s="103" t="s">
        <v>67</v>
      </c>
      <c r="D54" s="86">
        <v>0.17894605734554281</v>
      </c>
      <c r="E54" s="105">
        <v>-0.21610465728800043</v>
      </c>
      <c r="F54" s="105">
        <v>-0.34672145600637472</v>
      </c>
      <c r="G54" s="105">
        <v>0.50430461884082201</v>
      </c>
      <c r="H54" s="105">
        <v>7.7190649795036537E-2</v>
      </c>
      <c r="I54" s="105">
        <v>0.25496406013480399</v>
      </c>
      <c r="J54" s="105">
        <v>-9.530571425421519E-2</v>
      </c>
      <c r="K54" s="105">
        <v>2.1674636261726388E-2</v>
      </c>
      <c r="L54" s="105">
        <v>-4.3013743989258502E-2</v>
      </c>
      <c r="M54" s="105">
        <v>-0.11300051417278489</v>
      </c>
      <c r="N54" s="105">
        <v>0.31897442405482823</v>
      </c>
      <c r="O54" s="35"/>
    </row>
    <row r="55" spans="2:15" x14ac:dyDescent="0.25">
      <c r="B55" s="26"/>
      <c r="C55" s="172" t="s">
        <v>68</v>
      </c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35"/>
    </row>
    <row r="56" spans="2:15" ht="15" customHeight="1" x14ac:dyDescent="0.25">
      <c r="B56" s="2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34"/>
    </row>
    <row r="57" spans="2:15" x14ac:dyDescent="0.25">
      <c r="B57" s="26"/>
      <c r="C57" s="188" t="s">
        <v>71</v>
      </c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34"/>
    </row>
    <row r="58" spans="2:15" x14ac:dyDescent="0.25">
      <c r="B58" s="26"/>
      <c r="C58" s="189" t="s">
        <v>74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34"/>
    </row>
    <row r="59" spans="2:15" x14ac:dyDescent="0.25">
      <c r="B59" s="26"/>
      <c r="C59" s="91" t="s">
        <v>37</v>
      </c>
      <c r="D59" s="92">
        <v>2007</v>
      </c>
      <c r="E59" s="92">
        <v>2008</v>
      </c>
      <c r="F59" s="92">
        <v>2009</v>
      </c>
      <c r="G59" s="92">
        <v>2010</v>
      </c>
      <c r="H59" s="92">
        <v>2011</v>
      </c>
      <c r="I59" s="92">
        <v>2012</v>
      </c>
      <c r="J59" s="92">
        <v>2013</v>
      </c>
      <c r="K59" s="92">
        <v>2014</v>
      </c>
      <c r="L59" s="92">
        <v>2015</v>
      </c>
      <c r="M59" s="92">
        <v>2016</v>
      </c>
      <c r="N59" s="92">
        <v>2017</v>
      </c>
      <c r="O59" s="34"/>
    </row>
    <row r="60" spans="2:15" x14ac:dyDescent="0.25">
      <c r="B60" s="26"/>
      <c r="C60" s="100" t="s">
        <v>35</v>
      </c>
      <c r="D60" s="104">
        <v>0.15831945334535802</v>
      </c>
      <c r="E60" s="104">
        <v>-0.25921411200596944</v>
      </c>
      <c r="F60" s="104">
        <v>-0.36533211771199259</v>
      </c>
      <c r="G60" s="104">
        <v>0.48184767399714135</v>
      </c>
      <c r="H60" s="104">
        <v>4.2029109075526483E-2</v>
      </c>
      <c r="I60" s="104">
        <v>0.21076059082284848</v>
      </c>
      <c r="J60" s="104">
        <v>-0.12006614704373797</v>
      </c>
      <c r="K60" s="104">
        <v>-1.030125835602691E-2</v>
      </c>
      <c r="L60" s="104">
        <v>-7.5723853579040878E-2</v>
      </c>
      <c r="M60" s="104">
        <v>-0.14376372430513562</v>
      </c>
      <c r="N60" s="104">
        <v>0.28323452055063481</v>
      </c>
      <c r="O60" s="34"/>
    </row>
    <row r="61" spans="2:15" x14ac:dyDescent="0.25">
      <c r="B61" s="26"/>
      <c r="C61" s="101" t="s">
        <v>38</v>
      </c>
      <c r="D61" s="59">
        <v>0.18311557176456783</v>
      </c>
      <c r="E61" s="59">
        <v>-0.34600377091557477</v>
      </c>
      <c r="F61" s="59">
        <v>-0.51103664225530665</v>
      </c>
      <c r="G61" s="59">
        <v>0.48274909541198752</v>
      </c>
      <c r="H61" s="59">
        <v>0.10080726487288749</v>
      </c>
      <c r="I61" s="59">
        <v>-5.2662408519417836E-2</v>
      </c>
      <c r="J61" s="59">
        <v>-0.16736594915247427</v>
      </c>
      <c r="K61" s="59">
        <v>8.4996320614860066E-2</v>
      </c>
      <c r="L61" s="59">
        <v>2.9998010551548937E-2</v>
      </c>
      <c r="M61" s="59">
        <v>-0.15012307189328022</v>
      </c>
      <c r="N61" s="59">
        <v>0.53480353286875992</v>
      </c>
      <c r="O61" s="34"/>
    </row>
    <row r="62" spans="2:15" x14ac:dyDescent="0.25">
      <c r="B62" s="26"/>
      <c r="C62" s="101" t="s">
        <v>65</v>
      </c>
      <c r="D62" s="59">
        <v>0.32032017190383044</v>
      </c>
      <c r="E62" s="59">
        <v>-0.30244025395797269</v>
      </c>
      <c r="F62" s="59">
        <v>-0.63022256867490811</v>
      </c>
      <c r="G62" s="59">
        <v>0.65769657112624014</v>
      </c>
      <c r="H62" s="59">
        <v>-0.17971782678971593</v>
      </c>
      <c r="I62" s="59">
        <v>-0.30221592325913338</v>
      </c>
      <c r="J62" s="59">
        <v>3.2275513775589015E-2</v>
      </c>
      <c r="K62" s="59">
        <v>4.1724384288732708E-3</v>
      </c>
      <c r="L62" s="59">
        <v>-5.0811453537525697E-2</v>
      </c>
      <c r="M62" s="59">
        <v>4.2342456821341523E-2</v>
      </c>
      <c r="N62" s="59">
        <v>-0.30504680345958501</v>
      </c>
      <c r="O62" s="34"/>
    </row>
    <row r="63" spans="2:15" x14ac:dyDescent="0.25">
      <c r="B63" s="26"/>
      <c r="C63" s="101" t="s">
        <v>66</v>
      </c>
      <c r="D63" s="59">
        <v>0.15957828819149467</v>
      </c>
      <c r="E63" s="59">
        <v>0.2405682455469802</v>
      </c>
      <c r="F63" s="59">
        <v>-6.6342888471039863E-2</v>
      </c>
      <c r="G63" s="59">
        <v>-0.11497695163578747</v>
      </c>
      <c r="H63" s="59">
        <v>0.37783993465935528</v>
      </c>
      <c r="I63" s="59">
        <v>0.18212305260268735</v>
      </c>
      <c r="J63" s="59">
        <v>9.5146902081001183E-2</v>
      </c>
      <c r="K63" s="59">
        <v>6.0790365652176659E-2</v>
      </c>
      <c r="L63" s="59">
        <v>-0.15565973818859979</v>
      </c>
      <c r="M63" s="59">
        <v>-3.6451115532585177E-2</v>
      </c>
      <c r="N63" s="59">
        <v>9.8229225783107221E-2</v>
      </c>
      <c r="O63" s="34"/>
    </row>
    <row r="64" spans="2:15" x14ac:dyDescent="0.25">
      <c r="B64" s="26"/>
      <c r="C64" s="101" t="s">
        <v>39</v>
      </c>
      <c r="D64" s="59">
        <v>5.3059771213728402E-2</v>
      </c>
      <c r="E64" s="59">
        <v>0.29273941279290105</v>
      </c>
      <c r="F64" s="59">
        <v>9.703443120154942E-2</v>
      </c>
      <c r="G64" s="59">
        <v>0.56447064061983387</v>
      </c>
      <c r="H64" s="59">
        <v>-0.125462185060914</v>
      </c>
      <c r="I64" s="59">
        <v>0.62674026644694947</v>
      </c>
      <c r="J64" s="59">
        <v>-0.19086282726629666</v>
      </c>
      <c r="K64" s="59">
        <v>-0.17092095573749599</v>
      </c>
      <c r="L64" s="59">
        <v>2.2273123068353495E-2</v>
      </c>
      <c r="M64" s="59">
        <v>-0.13456125509045036</v>
      </c>
      <c r="N64" s="59">
        <v>-1.6904287302240695E-2</v>
      </c>
      <c r="O64" s="34"/>
    </row>
    <row r="65" spans="2:15" x14ac:dyDescent="0.25">
      <c r="B65" s="26"/>
      <c r="C65" s="101" t="s">
        <v>40</v>
      </c>
      <c r="D65" s="59">
        <v>-0.32085284809061154</v>
      </c>
      <c r="E65" s="59">
        <v>-0.23339082124915234</v>
      </c>
      <c r="F65" s="59">
        <v>2.4066024803200747E-2</v>
      </c>
      <c r="G65" s="59">
        <v>-6.4495736756753352E-3</v>
      </c>
      <c r="H65" s="59">
        <v>2.5971009908695164E-2</v>
      </c>
      <c r="I65" s="59">
        <v>0.17811514670632089</v>
      </c>
      <c r="J65" s="59">
        <v>-0.45931780045259951</v>
      </c>
      <c r="K65" s="59">
        <v>-0.23321421313363788</v>
      </c>
      <c r="L65" s="59">
        <v>1.5594791930313594</v>
      </c>
      <c r="M65" s="59">
        <v>-0.12416697078297056</v>
      </c>
      <c r="N65" s="59">
        <v>0.3060325547267464</v>
      </c>
      <c r="O65" s="35"/>
    </row>
    <row r="66" spans="2:15" x14ac:dyDescent="0.25">
      <c r="B66" s="26"/>
      <c r="C66" s="102" t="s">
        <v>48</v>
      </c>
      <c r="D66" s="104">
        <v>0.31674257767304348</v>
      </c>
      <c r="E66" s="104">
        <v>0.43983263576381648</v>
      </c>
      <c r="F66" s="104">
        <v>-0.41410471780970415</v>
      </c>
      <c r="G66" s="104">
        <v>0.16527807177886134</v>
      </c>
      <c r="H66" s="104">
        <v>0.15834451616875356</v>
      </c>
      <c r="I66" s="104">
        <v>9.4295967199309993E-2</v>
      </c>
      <c r="J66" s="104">
        <v>2.0457456735041735E-2</v>
      </c>
      <c r="K66" s="104">
        <v>-0.27664420786316923</v>
      </c>
      <c r="L66" s="104">
        <v>-0.32348556105762394</v>
      </c>
      <c r="M66" s="104">
        <v>-0.12159060245985442</v>
      </c>
      <c r="N66" s="104">
        <v>-0.5102282299999793</v>
      </c>
      <c r="O66" s="35"/>
    </row>
    <row r="67" spans="2:15" x14ac:dyDescent="0.25">
      <c r="B67" s="26"/>
      <c r="C67" s="103" t="s">
        <v>67</v>
      </c>
      <c r="D67" s="105">
        <v>0.15836245663834192</v>
      </c>
      <c r="E67" s="105">
        <v>-0.25899841418175262</v>
      </c>
      <c r="F67" s="105">
        <v>-0.36536135979659634</v>
      </c>
      <c r="G67" s="105">
        <v>0.48167244937937648</v>
      </c>
      <c r="H67" s="105">
        <v>4.2079742875800186E-2</v>
      </c>
      <c r="I67" s="105">
        <v>0.2107042356092752</v>
      </c>
      <c r="J67" s="105">
        <v>-0.12000468795900598</v>
      </c>
      <c r="K67" s="105">
        <v>-1.0436338824839519E-2</v>
      </c>
      <c r="L67" s="105">
        <v>-7.5815706667667793E-2</v>
      </c>
      <c r="M67" s="105">
        <v>-0.14375770696017343</v>
      </c>
      <c r="N67" s="105">
        <v>0.28301361587548102</v>
      </c>
      <c r="O67" s="35"/>
    </row>
    <row r="68" spans="2:15" x14ac:dyDescent="0.25">
      <c r="B68" s="26"/>
      <c r="C68" s="172" t="s">
        <v>68</v>
      </c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35"/>
    </row>
    <row r="69" spans="2:15" x14ac:dyDescent="0.25">
      <c r="B69" s="27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31"/>
    </row>
    <row r="70" spans="2:15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2" spans="2:15" x14ac:dyDescent="0.25">
      <c r="B72" s="65" t="s">
        <v>19</v>
      </c>
      <c r="C72" s="14"/>
      <c r="D72" s="14"/>
      <c r="E72" s="14"/>
      <c r="F72" s="14"/>
      <c r="G72" s="15"/>
      <c r="H72" s="15"/>
      <c r="I72" s="15"/>
      <c r="J72" s="15"/>
      <c r="K72" s="15"/>
      <c r="L72" s="15"/>
      <c r="M72" s="15"/>
      <c r="N72" s="15"/>
      <c r="O72" s="29"/>
    </row>
    <row r="73" spans="2:15" ht="15" customHeight="1" x14ac:dyDescent="0.25">
      <c r="B73" s="16"/>
      <c r="C73" s="183" t="str">
        <f>+CONCATENATE("En el año ",G77," los impuestos de",D83," representaron  ",FIXED(H83*100,1),"% del total de tributos internos recaudados por la suma de S/ ",FIXED(G83/1000,1)," millones de soles. Mientras que los  Impuesto de ",D85," alcanzaron  una participación de ",FIXED(H85*100,1),"% sumando S/ ",FIXED(G85/1000,1)," millones de soles y el impuesto ",D92," representó el ",FIXED(H92*100,1),"%, sumando S/ ",FIXED(G92/1000,1)," millones de soles. Los impuestos aduaneros fueron S/", FIXED(G97/1000,1), " millones de soles.")</f>
        <v>En el año 2017 los impuestos de   Tercera Categoría representaron  13.8% del total de tributos internos recaudados por la suma de S/ 117.5 millones de soles. Mientras que los  Impuesto de    Quinta Categoría alcanzaron  una participación de 10.7% sumando S/ 91.2 millones de soles y el impuesto    Imp. General a las Ventas representó el 25.0%, sumando S/ 212.4 millones de soles. Los impuestos aduaneros fueron S/0.1 millones de soles.</v>
      </c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32"/>
    </row>
    <row r="74" spans="2:15" x14ac:dyDescent="0.25">
      <c r="B74" s="17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32"/>
    </row>
    <row r="75" spans="2:15" x14ac:dyDescent="0.25">
      <c r="B75" s="17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30"/>
    </row>
    <row r="76" spans="2:15" x14ac:dyDescent="0.25">
      <c r="B76" s="17"/>
      <c r="C76" s="6"/>
      <c r="D76" s="173" t="s">
        <v>46</v>
      </c>
      <c r="E76" s="173"/>
      <c r="F76" s="173"/>
      <c r="G76" s="173"/>
      <c r="H76" s="173"/>
      <c r="I76" s="173"/>
      <c r="J76" s="173"/>
      <c r="K76" s="173"/>
      <c r="L76" s="173"/>
      <c r="M76" s="173"/>
      <c r="N76" s="6"/>
      <c r="O76" s="30"/>
    </row>
    <row r="77" spans="2:15" ht="15" customHeight="1" x14ac:dyDescent="0.25">
      <c r="B77" s="17"/>
      <c r="C77" s="6"/>
      <c r="D77" s="174" t="s">
        <v>20</v>
      </c>
      <c r="E77" s="175"/>
      <c r="F77" s="176"/>
      <c r="G77" s="180">
        <v>2017</v>
      </c>
      <c r="H77" s="180"/>
      <c r="I77" s="180">
        <v>2016</v>
      </c>
      <c r="J77" s="180"/>
      <c r="K77" s="185" t="s">
        <v>83</v>
      </c>
      <c r="L77" s="185"/>
      <c r="M77" s="152" t="s">
        <v>54</v>
      </c>
      <c r="N77" s="6"/>
      <c r="O77" s="30"/>
    </row>
    <row r="78" spans="2:15" x14ac:dyDescent="0.25">
      <c r="B78" s="17"/>
      <c r="C78" s="6"/>
      <c r="D78" s="177"/>
      <c r="E78" s="178"/>
      <c r="F78" s="179"/>
      <c r="G78" s="83" t="s">
        <v>50</v>
      </c>
      <c r="H78" s="83" t="s">
        <v>6</v>
      </c>
      <c r="I78" s="83" t="s">
        <v>50</v>
      </c>
      <c r="J78" s="83" t="s">
        <v>6</v>
      </c>
      <c r="K78" s="83" t="s">
        <v>50</v>
      </c>
      <c r="L78" s="83" t="s">
        <v>7</v>
      </c>
      <c r="M78" s="83" t="s">
        <v>55</v>
      </c>
      <c r="N78" s="6"/>
      <c r="O78" s="30"/>
    </row>
    <row r="79" spans="2:15" x14ac:dyDescent="0.25">
      <c r="B79" s="17"/>
      <c r="C79" s="22"/>
      <c r="D79" s="171" t="s">
        <v>35</v>
      </c>
      <c r="E79" s="171"/>
      <c r="F79" s="171"/>
      <c r="G79" s="78">
        <f>+G96+G91+G80</f>
        <v>850935.31710999971</v>
      </c>
      <c r="H79" s="80"/>
      <c r="I79" s="78">
        <f>+I96+I91+I80</f>
        <v>645038.15679000004</v>
      </c>
      <c r="J79" s="80"/>
      <c r="K79" s="84">
        <f>+G79-I79</f>
        <v>205897.16031999968</v>
      </c>
      <c r="L79" s="85">
        <f t="shared" ref="L79:L101" si="4">+IF(I79=0,"  - ",G79/I79-1)</f>
        <v>0.31920152033274518</v>
      </c>
      <c r="M79" s="85">
        <v>0.28323452055063481</v>
      </c>
      <c r="N79" s="6"/>
      <c r="O79" s="30"/>
    </row>
    <row r="80" spans="2:15" x14ac:dyDescent="0.25">
      <c r="B80" s="17"/>
      <c r="C80" s="22"/>
      <c r="D80" s="169" t="s">
        <v>11</v>
      </c>
      <c r="E80" s="169"/>
      <c r="F80" s="169"/>
      <c r="G80" s="75">
        <v>562136.15636999975</v>
      </c>
      <c r="H80" s="81">
        <f t="shared" ref="H80:H96" si="5">+G80/G$79</f>
        <v>0.66060973738775131</v>
      </c>
      <c r="I80" s="75">
        <v>356273.58233000006</v>
      </c>
      <c r="J80" s="81">
        <f t="shared" ref="J80:J96" si="6">+I80/I$79</f>
        <v>0.55232946854334575</v>
      </c>
      <c r="K80" s="86">
        <f>+G80-I80</f>
        <v>205862.57403999969</v>
      </c>
      <c r="L80" s="87">
        <f t="shared" si="4"/>
        <v>0.57782160746714739</v>
      </c>
      <c r="M80" s="87">
        <v>0.53480353286875992</v>
      </c>
      <c r="N80" s="6"/>
      <c r="O80" s="30"/>
    </row>
    <row r="81" spans="2:15" x14ac:dyDescent="0.25">
      <c r="B81" s="17"/>
      <c r="C81" s="23"/>
      <c r="D81" s="170" t="s">
        <v>21</v>
      </c>
      <c r="E81" s="170"/>
      <c r="F81" s="170"/>
      <c r="G81" s="76">
        <v>19314.64284</v>
      </c>
      <c r="H81" s="59">
        <f t="shared" si="5"/>
        <v>2.2698132809433284E-2</v>
      </c>
      <c r="I81" s="76">
        <v>18148.852679999996</v>
      </c>
      <c r="J81" s="59">
        <f t="shared" si="6"/>
        <v>2.8136091623349617E-2</v>
      </c>
      <c r="K81" s="49">
        <f t="shared" ref="K81:K96" si="7">+G81-I81</f>
        <v>1165.7901600000041</v>
      </c>
      <c r="L81" s="88">
        <f t="shared" si="4"/>
        <v>6.423492330645808E-2</v>
      </c>
      <c r="M81" s="88">
        <v>3.5219388784466954E-2</v>
      </c>
      <c r="N81" s="6"/>
      <c r="O81" s="30"/>
    </row>
    <row r="82" spans="2:15" x14ac:dyDescent="0.25">
      <c r="B82" s="17"/>
      <c r="C82" s="23"/>
      <c r="D82" s="170" t="s">
        <v>22</v>
      </c>
      <c r="E82" s="170"/>
      <c r="F82" s="170"/>
      <c r="G82" s="76">
        <v>12130.136840000001</v>
      </c>
      <c r="H82" s="59">
        <f t="shared" si="5"/>
        <v>1.4255063335715266E-2</v>
      </c>
      <c r="I82" s="76">
        <v>11382.828350000002</v>
      </c>
      <c r="J82" s="59">
        <f t="shared" si="6"/>
        <v>1.7646751948204236E-2</v>
      </c>
      <c r="K82" s="49">
        <f t="shared" si="7"/>
        <v>747.30848999999944</v>
      </c>
      <c r="L82" s="88">
        <f t="shared" si="4"/>
        <v>6.5652267347069193E-2</v>
      </c>
      <c r="M82" s="88">
        <v>3.6598090046083609E-2</v>
      </c>
      <c r="N82" s="6"/>
      <c r="O82" s="30"/>
    </row>
    <row r="83" spans="2:15" x14ac:dyDescent="0.25">
      <c r="B83" s="17"/>
      <c r="C83" s="23"/>
      <c r="D83" s="170" t="s">
        <v>23</v>
      </c>
      <c r="E83" s="170"/>
      <c r="F83" s="170"/>
      <c r="G83" s="76">
        <v>117467.69545999997</v>
      </c>
      <c r="H83" s="59">
        <f t="shared" si="5"/>
        <v>0.13804538734971206</v>
      </c>
      <c r="I83" s="76">
        <v>164421.18835999997</v>
      </c>
      <c r="J83" s="59">
        <f t="shared" si="6"/>
        <v>0.25490149168575355</v>
      </c>
      <c r="K83" s="49">
        <f t="shared" si="7"/>
        <v>-46953.492899999997</v>
      </c>
      <c r="L83" s="88">
        <f t="shared" si="4"/>
        <v>-0.28556838305532373</v>
      </c>
      <c r="M83" s="88">
        <v>-0.30504680345958501</v>
      </c>
      <c r="N83" s="6"/>
      <c r="O83" s="30"/>
    </row>
    <row r="84" spans="2:15" x14ac:dyDescent="0.25">
      <c r="B84" s="17"/>
      <c r="C84" s="23"/>
      <c r="D84" s="170" t="s">
        <v>24</v>
      </c>
      <c r="E84" s="170"/>
      <c r="F84" s="170"/>
      <c r="G84" s="76">
        <v>11228.08222</v>
      </c>
      <c r="H84" s="59">
        <f t="shared" si="5"/>
        <v>1.3194989083463502E-2</v>
      </c>
      <c r="I84" s="76">
        <v>12353.037920000002</v>
      </c>
      <c r="J84" s="59">
        <f t="shared" si="6"/>
        <v>1.9150863851952998E-2</v>
      </c>
      <c r="K84" s="49">
        <f t="shared" si="7"/>
        <v>-1124.9557000000023</v>
      </c>
      <c r="L84" s="88">
        <f t="shared" si="4"/>
        <v>-9.1067129177889061E-2</v>
      </c>
      <c r="M84" s="88">
        <v>-0.11584847445602808</v>
      </c>
      <c r="N84" s="6"/>
      <c r="O84" s="30"/>
    </row>
    <row r="85" spans="2:15" x14ac:dyDescent="0.25">
      <c r="B85" s="17"/>
      <c r="C85" s="23"/>
      <c r="D85" s="170" t="s">
        <v>25</v>
      </c>
      <c r="E85" s="170"/>
      <c r="F85" s="170"/>
      <c r="G85" s="76">
        <v>91239.506519999981</v>
      </c>
      <c r="H85" s="59">
        <f t="shared" si="5"/>
        <v>0.10722261103214444</v>
      </c>
      <c r="I85" s="76">
        <v>80813.6685</v>
      </c>
      <c r="J85" s="59">
        <f t="shared" si="6"/>
        <v>0.1252850977098241</v>
      </c>
      <c r="K85" s="49">
        <f t="shared" si="7"/>
        <v>10425.838019999981</v>
      </c>
      <c r="L85" s="88">
        <f t="shared" si="4"/>
        <v>0.1290108246973094</v>
      </c>
      <c r="M85" s="88">
        <v>9.8229225783107221E-2</v>
      </c>
      <c r="N85" s="6"/>
      <c r="O85" s="30"/>
    </row>
    <row r="86" spans="2:15" x14ac:dyDescent="0.25">
      <c r="B86" s="17"/>
      <c r="C86" s="23"/>
      <c r="D86" s="170" t="s">
        <v>26</v>
      </c>
      <c r="E86" s="170"/>
      <c r="F86" s="170"/>
      <c r="G86" s="76">
        <v>174641.25224000003</v>
      </c>
      <c r="H86" s="59">
        <f t="shared" si="5"/>
        <v>0.20523446227749448</v>
      </c>
      <c r="I86" s="76">
        <v>22534.620289999999</v>
      </c>
      <c r="J86" s="59">
        <f t="shared" si="6"/>
        <v>3.4935329100750263E-2</v>
      </c>
      <c r="K86" s="49">
        <f t="shared" si="7"/>
        <v>152106.63195000004</v>
      </c>
      <c r="L86" s="88">
        <f t="shared" si="4"/>
        <v>6.7499088066506774</v>
      </c>
      <c r="M86" s="88">
        <v>6.5386135920348911</v>
      </c>
      <c r="N86" s="6"/>
      <c r="O86" s="30"/>
    </row>
    <row r="87" spans="2:15" x14ac:dyDescent="0.25">
      <c r="B87" s="17"/>
      <c r="C87" s="23"/>
      <c r="D87" s="170" t="s">
        <v>27</v>
      </c>
      <c r="E87" s="170"/>
      <c r="F87" s="170"/>
      <c r="G87" s="76">
        <v>93273.558439999993</v>
      </c>
      <c r="H87" s="59">
        <f t="shared" si="5"/>
        <v>0.10961298299003683</v>
      </c>
      <c r="I87" s="76">
        <v>30854.238620000004</v>
      </c>
      <c r="J87" s="59">
        <f t="shared" si="6"/>
        <v>4.7833199160720305E-2</v>
      </c>
      <c r="K87" s="49">
        <f t="shared" si="7"/>
        <v>62419.31981999999</v>
      </c>
      <c r="L87" s="88">
        <f t="shared" si="4"/>
        <v>2.0230387334704543</v>
      </c>
      <c r="M87" s="88">
        <v>1.9406179419596792</v>
      </c>
      <c r="N87" s="6"/>
      <c r="O87" s="30"/>
    </row>
    <row r="88" spans="2:15" x14ac:dyDescent="0.25">
      <c r="B88" s="17"/>
      <c r="C88" s="23"/>
      <c r="D88" s="170" t="s">
        <v>28</v>
      </c>
      <c r="E88" s="170"/>
      <c r="F88" s="170"/>
      <c r="G88" s="76">
        <v>13377.809650000005</v>
      </c>
      <c r="H88" s="59">
        <f t="shared" si="5"/>
        <v>1.5721300292758523E-2</v>
      </c>
      <c r="I88" s="76">
        <v>14952.611320000004</v>
      </c>
      <c r="J88" s="59">
        <f t="shared" si="6"/>
        <v>2.3180971796166173E-2</v>
      </c>
      <c r="K88" s="49">
        <f t="shared" si="7"/>
        <v>-1574.8016699999989</v>
      </c>
      <c r="L88" s="88">
        <f t="shared" si="4"/>
        <v>-0.10531950816467817</v>
      </c>
      <c r="M88" s="88">
        <v>-0.12971227345408043</v>
      </c>
      <c r="N88" s="6"/>
      <c r="O88" s="30"/>
    </row>
    <row r="89" spans="2:15" x14ac:dyDescent="0.25">
      <c r="B89" s="17"/>
      <c r="C89" s="23"/>
      <c r="D89" s="170" t="s">
        <v>57</v>
      </c>
      <c r="E89" s="170"/>
      <c r="F89" s="170"/>
      <c r="G89" s="76">
        <v>28943.005559999998</v>
      </c>
      <c r="H89" s="59">
        <f t="shared" si="5"/>
        <v>3.4013167602795075E-2</v>
      </c>
      <c r="I89" s="76">
        <v>0</v>
      </c>
      <c r="J89" s="59">
        <f t="shared" si="6"/>
        <v>0</v>
      </c>
      <c r="K89" s="49">
        <f t="shared" si="7"/>
        <v>28943.005559999998</v>
      </c>
      <c r="L89" s="88" t="str">
        <f t="shared" si="4"/>
        <v xml:space="preserve">  - </v>
      </c>
      <c r="M89" s="88">
        <v>0</v>
      </c>
      <c r="N89" s="6"/>
      <c r="O89" s="30"/>
    </row>
    <row r="90" spans="2:15" x14ac:dyDescent="0.25">
      <c r="B90" s="17"/>
      <c r="C90" s="23"/>
      <c r="D90" s="170" t="s">
        <v>29</v>
      </c>
      <c r="E90" s="170"/>
      <c r="F90" s="170"/>
      <c r="G90" s="76">
        <v>520.46659999999997</v>
      </c>
      <c r="H90" s="59">
        <f t="shared" si="5"/>
        <v>6.1164061419808203E-4</v>
      </c>
      <c r="I90" s="76">
        <v>812.53629000000001</v>
      </c>
      <c r="J90" s="59">
        <f t="shared" si="6"/>
        <v>1.2596716666244149E-3</v>
      </c>
      <c r="K90" s="49">
        <f t="shared" si="7"/>
        <v>-292.06969000000004</v>
      </c>
      <c r="L90" s="88">
        <f t="shared" si="4"/>
        <v>-0.35945433280278472</v>
      </c>
      <c r="M90" s="88">
        <v>-0.37691831045701218</v>
      </c>
      <c r="N90" s="6"/>
      <c r="O90" s="30"/>
    </row>
    <row r="91" spans="2:15" x14ac:dyDescent="0.25">
      <c r="B91" s="17"/>
      <c r="C91" s="22"/>
      <c r="D91" s="169" t="s">
        <v>30</v>
      </c>
      <c r="E91" s="169"/>
      <c r="F91" s="169"/>
      <c r="G91" s="75">
        <v>212709.52523999996</v>
      </c>
      <c r="H91" s="81">
        <f t="shared" si="5"/>
        <v>0.24997143844307401</v>
      </c>
      <c r="I91" s="75">
        <v>210479.53368999995</v>
      </c>
      <c r="J91" s="81">
        <f t="shared" si="6"/>
        <v>0.32630555491079904</v>
      </c>
      <c r="K91" s="86">
        <f t="shared" si="7"/>
        <v>2229.9915500000061</v>
      </c>
      <c r="L91" s="87">
        <f t="shared" si="4"/>
        <v>1.0594814188843671E-2</v>
      </c>
      <c r="M91" s="87">
        <v>-1.6958264625501318E-2</v>
      </c>
      <c r="N91" s="6"/>
      <c r="O91" s="30"/>
    </row>
    <row r="92" spans="2:15" x14ac:dyDescent="0.25">
      <c r="B92" s="17"/>
      <c r="C92" s="23"/>
      <c r="D92" s="170" t="s">
        <v>31</v>
      </c>
      <c r="E92" s="170"/>
      <c r="F92" s="170"/>
      <c r="G92" s="76">
        <v>212353.14920999997</v>
      </c>
      <c r="H92" s="59">
        <f t="shared" si="5"/>
        <v>0.24955263336725422</v>
      </c>
      <c r="I92" s="76">
        <v>210115.35669999997</v>
      </c>
      <c r="J92" s="59">
        <f t="shared" si="6"/>
        <v>0.32574097282186915</v>
      </c>
      <c r="K92" s="49">
        <f t="shared" si="7"/>
        <v>2237.7925099999993</v>
      </c>
      <c r="L92" s="88">
        <f t="shared" si="4"/>
        <v>1.0650304409663303E-2</v>
      </c>
      <c r="M92" s="88">
        <v>-1.6904287302240695E-2</v>
      </c>
      <c r="N92" s="6"/>
      <c r="O92" s="30"/>
    </row>
    <row r="93" spans="2:15" x14ac:dyDescent="0.25">
      <c r="B93" s="17"/>
      <c r="C93" s="23"/>
      <c r="D93" s="170" t="s">
        <v>32</v>
      </c>
      <c r="E93" s="170"/>
      <c r="F93" s="170"/>
      <c r="G93" s="76">
        <v>224.18303</v>
      </c>
      <c r="H93" s="59">
        <f t="shared" si="5"/>
        <v>2.6345484256239896E-4</v>
      </c>
      <c r="I93" s="76">
        <v>166.97198999999998</v>
      </c>
      <c r="J93" s="59">
        <f t="shared" si="6"/>
        <v>2.5885598897114505E-4</v>
      </c>
      <c r="K93" s="49">
        <f t="shared" si="7"/>
        <v>57.211040000000025</v>
      </c>
      <c r="L93" s="88">
        <f t="shared" si="4"/>
        <v>0.34263854674068406</v>
      </c>
      <c r="M93" s="88">
        <v>0.3060325547267464</v>
      </c>
      <c r="N93" s="6"/>
      <c r="O93" s="30"/>
    </row>
    <row r="94" spans="2:15" x14ac:dyDescent="0.25">
      <c r="B94" s="17"/>
      <c r="C94" s="23"/>
      <c r="D94" s="170" t="s">
        <v>33</v>
      </c>
      <c r="E94" s="170"/>
      <c r="F94" s="170"/>
      <c r="G94" s="76">
        <v>0</v>
      </c>
      <c r="H94" s="59">
        <f t="shared" si="5"/>
        <v>0</v>
      </c>
      <c r="I94" s="76">
        <v>0</v>
      </c>
      <c r="J94" s="59">
        <f t="shared" si="6"/>
        <v>0</v>
      </c>
      <c r="K94" s="49">
        <f t="shared" si="7"/>
        <v>0</v>
      </c>
      <c r="L94" s="88" t="str">
        <f t="shared" si="4"/>
        <v xml:space="preserve">  - </v>
      </c>
      <c r="M94" s="88">
        <v>0</v>
      </c>
      <c r="N94" s="6"/>
      <c r="O94" s="30"/>
    </row>
    <row r="95" spans="2:15" x14ac:dyDescent="0.25">
      <c r="B95" s="17"/>
      <c r="C95" s="23"/>
      <c r="D95" s="170" t="s">
        <v>34</v>
      </c>
      <c r="E95" s="170"/>
      <c r="F95" s="170"/>
      <c r="G95" s="76">
        <v>132.19300000000001</v>
      </c>
      <c r="H95" s="59">
        <f t="shared" si="5"/>
        <v>1.5535023325740225E-4</v>
      </c>
      <c r="I95" s="76">
        <v>197.20500000000001</v>
      </c>
      <c r="J95" s="59">
        <f t="shared" si="6"/>
        <v>3.0572609995876954E-4</v>
      </c>
      <c r="K95" s="49">
        <f t="shared" si="7"/>
        <v>-65.012</v>
      </c>
      <c r="L95" s="88">
        <f t="shared" si="4"/>
        <v>-0.32966709769022084</v>
      </c>
      <c r="M95" s="88">
        <v>-0.34794320106011067</v>
      </c>
      <c r="N95" s="6"/>
      <c r="O95" s="30"/>
    </row>
    <row r="96" spans="2:15" x14ac:dyDescent="0.25">
      <c r="B96" s="17"/>
      <c r="C96" s="22"/>
      <c r="D96" s="169" t="s">
        <v>17</v>
      </c>
      <c r="E96" s="169"/>
      <c r="F96" s="169"/>
      <c r="G96" s="77">
        <v>76089.635500000004</v>
      </c>
      <c r="H96" s="81">
        <f t="shared" si="5"/>
        <v>8.9418824169174724E-2</v>
      </c>
      <c r="I96" s="77">
        <v>78285.040770000021</v>
      </c>
      <c r="J96" s="81">
        <f t="shared" si="6"/>
        <v>0.12136497654585519</v>
      </c>
      <c r="K96" s="86">
        <f t="shared" si="7"/>
        <v>-2195.4052700000175</v>
      </c>
      <c r="L96" s="87">
        <f t="shared" si="4"/>
        <v>-2.8043739243236443E-2</v>
      </c>
      <c r="M96" s="87">
        <v>-5.4543368056612751E-2</v>
      </c>
      <c r="N96" s="6"/>
      <c r="O96" s="30"/>
    </row>
    <row r="97" spans="2:15" x14ac:dyDescent="0.25">
      <c r="B97" s="17"/>
      <c r="C97" s="23"/>
      <c r="D97" s="171" t="s">
        <v>62</v>
      </c>
      <c r="E97" s="171"/>
      <c r="F97" s="171"/>
      <c r="G97" s="78">
        <v>90.444789999999998</v>
      </c>
      <c r="H97" s="80"/>
      <c r="I97" s="78">
        <v>179.63240999999996</v>
      </c>
      <c r="J97" s="80"/>
      <c r="K97" s="84">
        <f>+G97-I97</f>
        <v>-89.187619999999967</v>
      </c>
      <c r="L97" s="85">
        <f t="shared" si="4"/>
        <v>-0.49650071498790216</v>
      </c>
      <c r="M97" s="85">
        <v>-0.5102282299999793</v>
      </c>
      <c r="N97" s="6"/>
      <c r="O97" s="30"/>
    </row>
    <row r="98" spans="2:15" x14ac:dyDescent="0.25">
      <c r="B98" s="17"/>
      <c r="C98" s="23"/>
      <c r="D98" s="170" t="s">
        <v>58</v>
      </c>
      <c r="E98" s="170"/>
      <c r="F98" s="170"/>
      <c r="G98" s="76">
        <v>18.111939999999997</v>
      </c>
      <c r="H98" s="59">
        <f>+IF(G98=0,0,G98/G$97)</f>
        <v>0.20025409976627728</v>
      </c>
      <c r="I98" s="76">
        <v>0.7540199999999998</v>
      </c>
      <c r="J98" s="59">
        <f>+IF(I98=0,0,I98/I$97)</f>
        <v>4.1975721419091356E-3</v>
      </c>
      <c r="K98" s="49">
        <f t="shared" ref="K98:K102" si="8">+G98-I98</f>
        <v>17.357919999999996</v>
      </c>
      <c r="L98" s="88">
        <f t="shared" si="4"/>
        <v>23.020503434922151</v>
      </c>
      <c r="M98" s="88">
        <v>22.365603157372359</v>
      </c>
      <c r="N98" s="6"/>
      <c r="O98" s="30"/>
    </row>
    <row r="99" spans="2:15" x14ac:dyDescent="0.25">
      <c r="B99" s="17"/>
      <c r="C99" s="23"/>
      <c r="D99" s="170" t="s">
        <v>59</v>
      </c>
      <c r="E99" s="170"/>
      <c r="F99" s="170"/>
      <c r="G99" s="76">
        <v>30.7301</v>
      </c>
      <c r="H99" s="59">
        <f>+IF(G99=0,0,G99/G$97)</f>
        <v>0.33976639229302208</v>
      </c>
      <c r="I99" s="76">
        <v>1.9269999999999998</v>
      </c>
      <c r="J99" s="59">
        <f>+IF(I99=0,0,I99/I$97)</f>
        <v>1.0727462822549674E-2</v>
      </c>
      <c r="K99" s="49">
        <f t="shared" si="8"/>
        <v>28.803100000000001</v>
      </c>
      <c r="L99" s="88">
        <f t="shared" si="4"/>
        <v>14.947119875454074</v>
      </c>
      <c r="M99" s="88">
        <v>14.512334099175504</v>
      </c>
      <c r="N99" s="6"/>
      <c r="O99" s="30"/>
    </row>
    <row r="100" spans="2:15" x14ac:dyDescent="0.25">
      <c r="B100" s="17"/>
      <c r="C100" s="23"/>
      <c r="D100" s="170" t="s">
        <v>60</v>
      </c>
      <c r="E100" s="170"/>
      <c r="F100" s="170"/>
      <c r="G100" s="76">
        <v>0</v>
      </c>
      <c r="H100" s="59">
        <f>+IF(G100=0,0,G100/G$97)</f>
        <v>0</v>
      </c>
      <c r="I100" s="76">
        <v>0.34399999999999997</v>
      </c>
      <c r="J100" s="59">
        <f>+IF(I100=0,0,I100/I$97)</f>
        <v>1.9150219050114623E-3</v>
      </c>
      <c r="K100" s="49">
        <f t="shared" si="8"/>
        <v>-0.34399999999999997</v>
      </c>
      <c r="L100" s="88">
        <f t="shared" si="4"/>
        <v>-1</v>
      </c>
      <c r="M100" s="88">
        <v>-1</v>
      </c>
      <c r="N100" s="6"/>
      <c r="O100" s="30"/>
    </row>
    <row r="101" spans="2:15" x14ac:dyDescent="0.25">
      <c r="B101" s="17"/>
      <c r="C101" s="23"/>
      <c r="D101" s="170" t="s">
        <v>61</v>
      </c>
      <c r="E101" s="170"/>
      <c r="F101" s="170"/>
      <c r="G101" s="76">
        <v>41.60275</v>
      </c>
      <c r="H101" s="59">
        <f>+IF(G101=0,0,G101/G$97)</f>
        <v>0.45997950794070064</v>
      </c>
      <c r="I101" s="76">
        <v>176.60738999999998</v>
      </c>
      <c r="J101" s="59">
        <f>+IF(I101=0,0,I101/I$97)</f>
        <v>0.98315994313052979</v>
      </c>
      <c r="K101" s="49">
        <f t="shared" si="8"/>
        <v>-135.00463999999999</v>
      </c>
      <c r="L101" s="88">
        <f t="shared" si="4"/>
        <v>-0.7644336966873243</v>
      </c>
      <c r="M101" s="88">
        <v>-0.77085622808175636</v>
      </c>
      <c r="N101" s="6"/>
      <c r="O101" s="30"/>
    </row>
    <row r="102" spans="2:15" x14ac:dyDescent="0.25">
      <c r="B102" s="17"/>
      <c r="C102" s="23"/>
      <c r="D102" s="163" t="s">
        <v>63</v>
      </c>
      <c r="E102" s="163"/>
      <c r="F102" s="163"/>
      <c r="G102" s="79">
        <f>+G97+G79</f>
        <v>851025.76189999969</v>
      </c>
      <c r="H102" s="82"/>
      <c r="I102" s="79">
        <f>+I97+I79</f>
        <v>645217.7892</v>
      </c>
      <c r="J102" s="82"/>
      <c r="K102" s="89">
        <f t="shared" si="8"/>
        <v>205807.97269999969</v>
      </c>
      <c r="L102" s="90">
        <f>+G102/I102-1</f>
        <v>0.31897442405482845</v>
      </c>
      <c r="M102" s="90">
        <v>0.28301361587548102</v>
      </c>
      <c r="N102" s="6"/>
      <c r="O102" s="30"/>
    </row>
    <row r="103" spans="2:15" x14ac:dyDescent="0.25">
      <c r="B103" s="17"/>
      <c r="C103" s="23"/>
      <c r="D103" s="186" t="s">
        <v>64</v>
      </c>
      <c r="E103" s="186"/>
      <c r="F103" s="186"/>
      <c r="G103" s="186"/>
      <c r="H103" s="186"/>
      <c r="I103" s="186"/>
      <c r="J103" s="186"/>
      <c r="K103" s="186"/>
      <c r="L103" s="186"/>
      <c r="M103" s="186"/>
      <c r="N103" s="6"/>
      <c r="O103" s="30"/>
    </row>
    <row r="104" spans="2:15" x14ac:dyDescent="0.25">
      <c r="B104" s="18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31"/>
    </row>
    <row r="107" spans="2:15" x14ac:dyDescent="0.25">
      <c r="B107" s="65" t="s">
        <v>82</v>
      </c>
      <c r="C107" s="93"/>
      <c r="D107" s="93"/>
      <c r="E107" s="93"/>
      <c r="F107" s="93"/>
      <c r="G107" s="94"/>
      <c r="H107" s="94"/>
      <c r="I107" s="94"/>
      <c r="J107" s="94"/>
      <c r="K107" s="94"/>
      <c r="L107" s="94"/>
      <c r="M107" s="94"/>
      <c r="N107" s="94"/>
      <c r="O107" s="29"/>
    </row>
    <row r="108" spans="2:15" ht="15" customHeight="1" x14ac:dyDescent="0.25">
      <c r="B108" s="107"/>
      <c r="C108" s="183" t="str">
        <f>+CONCATENATE("En el año ",F132," el número de contribuyentes activos ascendió a ",FIXED(H132,1)," creciendo  ",FIXED(I132*100,1),"% y una participación respecto al total a nivel nacional de  ",FIXED(J132*100,1),"%")</f>
        <v>En el año 2017 el número de contribuyentes activos ascendió a 389.3 creciendo  6.2% y una participación respecto al total a nivel nacional de  4.4%</v>
      </c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32"/>
    </row>
    <row r="109" spans="2:15" x14ac:dyDescent="0.25">
      <c r="B109" s="98"/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30"/>
    </row>
    <row r="110" spans="2:15" x14ac:dyDescent="0.25">
      <c r="B110" s="98"/>
      <c r="C110" s="97"/>
      <c r="D110" s="97"/>
      <c r="E110" s="97"/>
      <c r="F110" s="210" t="s">
        <v>77</v>
      </c>
      <c r="G110" s="210"/>
      <c r="H110" s="210"/>
      <c r="I110" s="210"/>
      <c r="J110" s="210"/>
      <c r="K110" s="97"/>
      <c r="L110" s="97"/>
      <c r="M110" s="97"/>
      <c r="N110" s="97"/>
      <c r="O110" s="30"/>
    </row>
    <row r="111" spans="2:15" x14ac:dyDescent="0.25">
      <c r="B111" s="98"/>
      <c r="C111" s="97"/>
      <c r="D111" s="97"/>
      <c r="E111" s="97"/>
      <c r="F111" s="188" t="s">
        <v>78</v>
      </c>
      <c r="G111" s="188"/>
      <c r="H111" s="188"/>
      <c r="I111" s="188"/>
      <c r="J111" s="188"/>
      <c r="K111" s="97"/>
      <c r="L111" s="97"/>
      <c r="M111" s="97"/>
      <c r="N111" s="97"/>
      <c r="O111" s="30"/>
    </row>
    <row r="112" spans="2:15" x14ac:dyDescent="0.25">
      <c r="B112" s="17"/>
      <c r="C112" s="6"/>
      <c r="D112" s="6"/>
      <c r="E112" s="6"/>
      <c r="F112" s="83" t="s">
        <v>75</v>
      </c>
      <c r="G112" s="83" t="s">
        <v>76</v>
      </c>
      <c r="H112" s="83" t="s">
        <v>1</v>
      </c>
      <c r="I112" s="83" t="s">
        <v>79</v>
      </c>
      <c r="J112" s="83" t="s">
        <v>80</v>
      </c>
      <c r="K112" s="6"/>
      <c r="L112" s="6"/>
      <c r="M112" s="6"/>
      <c r="N112" s="6"/>
      <c r="O112" s="30"/>
    </row>
    <row r="113" spans="2:15" x14ac:dyDescent="0.25">
      <c r="B113" s="17"/>
      <c r="C113" s="6"/>
      <c r="D113" s="6"/>
      <c r="E113" s="6"/>
      <c r="F113" s="124">
        <v>1998</v>
      </c>
      <c r="G113" s="76">
        <v>1907.1309999999996</v>
      </c>
      <c r="H113" s="76">
        <v>66.799000000000007</v>
      </c>
      <c r="I113" s="59"/>
      <c r="J113" s="59"/>
      <c r="K113" s="97"/>
      <c r="L113" s="6"/>
      <c r="M113" s="6"/>
      <c r="N113" s="6"/>
      <c r="O113" s="30"/>
    </row>
    <row r="114" spans="2:15" x14ac:dyDescent="0.25">
      <c r="B114" s="17"/>
      <c r="C114" s="6"/>
      <c r="D114" s="6"/>
      <c r="E114" s="6"/>
      <c r="F114" s="124">
        <v>1999</v>
      </c>
      <c r="G114" s="76">
        <v>1777.9380000000001</v>
      </c>
      <c r="H114" s="76">
        <v>59.871000000000002</v>
      </c>
      <c r="I114" s="59">
        <f>+H114/H113-1</f>
        <v>-0.10371412745699793</v>
      </c>
      <c r="J114" s="59">
        <f>+H114/G114</f>
        <v>3.367440259446617E-2</v>
      </c>
      <c r="K114" s="97"/>
      <c r="L114" s="6"/>
      <c r="M114" s="6"/>
      <c r="N114" s="6"/>
      <c r="O114" s="30"/>
    </row>
    <row r="115" spans="2:15" x14ac:dyDescent="0.25">
      <c r="B115" s="17"/>
      <c r="C115" s="6"/>
      <c r="D115" s="6"/>
      <c r="E115" s="6"/>
      <c r="F115" s="124">
        <v>2000</v>
      </c>
      <c r="G115" s="76">
        <v>1971.741</v>
      </c>
      <c r="H115" s="76">
        <v>66.774000000000001</v>
      </c>
      <c r="I115" s="59">
        <f t="shared" ref="I115:I132" si="9">+H115/H114-1</f>
        <v>0.11529789046449856</v>
      </c>
      <c r="J115" s="59">
        <f t="shared" ref="J115:J132" si="10">+H115/G115</f>
        <v>3.3865502619258817E-2</v>
      </c>
      <c r="K115" s="97"/>
      <c r="L115" s="6"/>
      <c r="M115" s="6"/>
      <c r="N115" s="6"/>
      <c r="O115" s="30"/>
    </row>
    <row r="116" spans="2:15" x14ac:dyDescent="0.25">
      <c r="B116" s="17"/>
      <c r="C116" s="6"/>
      <c r="D116" s="6"/>
      <c r="E116" s="6"/>
      <c r="F116" s="124">
        <v>2001</v>
      </c>
      <c r="G116" s="76">
        <v>2181.5149999999999</v>
      </c>
      <c r="H116" s="76">
        <v>75.863</v>
      </c>
      <c r="I116" s="59">
        <f t="shared" si="9"/>
        <v>0.13611585347590371</v>
      </c>
      <c r="J116" s="59">
        <f t="shared" si="10"/>
        <v>3.4775373994678012E-2</v>
      </c>
      <c r="K116" s="97"/>
      <c r="L116" s="6"/>
      <c r="M116" s="6"/>
      <c r="N116" s="6"/>
      <c r="O116" s="30"/>
    </row>
    <row r="117" spans="2:15" x14ac:dyDescent="0.25">
      <c r="B117" s="17"/>
      <c r="C117" s="6"/>
      <c r="D117" s="6"/>
      <c r="E117" s="6"/>
      <c r="F117" s="124">
        <v>2002</v>
      </c>
      <c r="G117" s="76">
        <v>2421.1780000000003</v>
      </c>
      <c r="H117" s="76">
        <v>88.073999999999998</v>
      </c>
      <c r="I117" s="59">
        <f t="shared" si="9"/>
        <v>0.1609612063851944</v>
      </c>
      <c r="J117" s="59">
        <f t="shared" si="10"/>
        <v>3.6376507633887299E-2</v>
      </c>
      <c r="K117" s="97"/>
      <c r="L117" s="6"/>
      <c r="M117" s="6"/>
      <c r="N117" s="6"/>
      <c r="O117" s="30"/>
    </row>
    <row r="118" spans="2:15" x14ac:dyDescent="0.25">
      <c r="B118" s="17"/>
      <c r="C118" s="6"/>
      <c r="D118" s="6"/>
      <c r="E118" s="6"/>
      <c r="F118" s="124">
        <v>2003</v>
      </c>
      <c r="G118" s="76">
        <v>2675.5149999999999</v>
      </c>
      <c r="H118" s="76">
        <v>101.54900000000001</v>
      </c>
      <c r="I118" s="59">
        <f t="shared" si="9"/>
        <v>0.15299634398346851</v>
      </c>
      <c r="J118" s="59">
        <f t="shared" si="10"/>
        <v>3.7954935778719244E-2</v>
      </c>
      <c r="K118" s="97"/>
      <c r="L118" s="6"/>
      <c r="M118" s="6"/>
      <c r="N118" s="6"/>
      <c r="O118" s="30"/>
    </row>
    <row r="119" spans="2:15" x14ac:dyDescent="0.25">
      <c r="B119" s="17"/>
      <c r="C119" s="6"/>
      <c r="D119" s="6"/>
      <c r="E119" s="6"/>
      <c r="F119" s="124">
        <v>2004</v>
      </c>
      <c r="G119" s="76">
        <v>2917.98</v>
      </c>
      <c r="H119" s="76">
        <v>114.59399999999999</v>
      </c>
      <c r="I119" s="59">
        <f t="shared" si="9"/>
        <v>0.12846015224177476</v>
      </c>
      <c r="J119" s="59">
        <f t="shared" si="10"/>
        <v>3.9271687948512324E-2</v>
      </c>
      <c r="K119" s="97"/>
      <c r="L119" s="6"/>
      <c r="M119" s="6"/>
      <c r="N119" s="6"/>
      <c r="O119" s="30"/>
    </row>
    <row r="120" spans="2:15" x14ac:dyDescent="0.25">
      <c r="B120" s="17"/>
      <c r="C120" s="6"/>
      <c r="D120" s="6"/>
      <c r="E120" s="6"/>
      <c r="F120" s="124">
        <v>2005</v>
      </c>
      <c r="G120" s="76">
        <v>3283.3780000000006</v>
      </c>
      <c r="H120" s="76">
        <v>132.77500000000001</v>
      </c>
      <c r="I120" s="59">
        <f t="shared" si="9"/>
        <v>0.15865577604412118</v>
      </c>
      <c r="J120" s="59">
        <f t="shared" si="10"/>
        <v>4.0438536166106973E-2</v>
      </c>
      <c r="K120" s="97"/>
      <c r="L120" s="6"/>
      <c r="M120" s="6"/>
      <c r="N120" s="6"/>
      <c r="O120" s="30"/>
    </row>
    <row r="121" spans="2:15" x14ac:dyDescent="0.25">
      <c r="B121" s="17"/>
      <c r="C121" s="6"/>
      <c r="D121" s="6"/>
      <c r="E121" s="6"/>
      <c r="F121" s="124">
        <v>2006</v>
      </c>
      <c r="G121" s="76">
        <v>3482.0789999999997</v>
      </c>
      <c r="H121" s="76">
        <v>142.04400000000001</v>
      </c>
      <c r="I121" s="59">
        <f t="shared" si="9"/>
        <v>6.9809828657503292E-2</v>
      </c>
      <c r="J121" s="59">
        <f t="shared" si="10"/>
        <v>4.0792871155421809E-2</v>
      </c>
      <c r="K121" s="97"/>
      <c r="L121" s="6"/>
      <c r="M121" s="6"/>
      <c r="N121" s="6"/>
      <c r="O121" s="30"/>
    </row>
    <row r="122" spans="2:15" x14ac:dyDescent="0.25">
      <c r="B122" s="17"/>
      <c r="C122" s="6"/>
      <c r="D122" s="6"/>
      <c r="E122" s="6"/>
      <c r="F122" s="124">
        <v>2007</v>
      </c>
      <c r="G122" s="76">
        <v>3898.12</v>
      </c>
      <c r="H122" s="76">
        <v>164.15700000000001</v>
      </c>
      <c r="I122" s="59">
        <f t="shared" si="9"/>
        <v>0.15567711413364882</v>
      </c>
      <c r="J122" s="59">
        <f t="shared" si="10"/>
        <v>4.2111838527290085E-2</v>
      </c>
      <c r="K122" s="97"/>
      <c r="L122" s="6"/>
      <c r="M122" s="6"/>
      <c r="N122" s="6"/>
      <c r="O122" s="30"/>
    </row>
    <row r="123" spans="2:15" x14ac:dyDescent="0.25">
      <c r="B123" s="17"/>
      <c r="C123" s="6"/>
      <c r="D123" s="6"/>
      <c r="E123" s="6"/>
      <c r="F123" s="124">
        <v>2008</v>
      </c>
      <c r="G123" s="76">
        <v>4309.1000000000004</v>
      </c>
      <c r="H123" s="76">
        <v>186.43700000000001</v>
      </c>
      <c r="I123" s="59">
        <f t="shared" si="9"/>
        <v>0.13572372789463749</v>
      </c>
      <c r="J123" s="59">
        <f t="shared" si="10"/>
        <v>4.3265879185908893E-2</v>
      </c>
      <c r="K123" s="97"/>
      <c r="L123" s="6"/>
      <c r="M123" s="6"/>
      <c r="N123" s="6"/>
      <c r="O123" s="30"/>
    </row>
    <row r="124" spans="2:15" x14ac:dyDescent="0.25">
      <c r="B124" s="17"/>
      <c r="C124" s="6"/>
      <c r="D124" s="6"/>
      <c r="E124" s="6"/>
      <c r="F124" s="124">
        <v>2009</v>
      </c>
      <c r="G124" s="76">
        <v>4689.0369999999994</v>
      </c>
      <c r="H124" s="76">
        <v>205.161</v>
      </c>
      <c r="I124" s="59">
        <f t="shared" si="9"/>
        <v>0.10043070849670399</v>
      </c>
      <c r="J124" s="59">
        <f t="shared" si="10"/>
        <v>4.3753333573610109E-2</v>
      </c>
      <c r="K124" s="97"/>
      <c r="L124" s="6"/>
      <c r="M124" s="6"/>
      <c r="N124" s="6"/>
      <c r="O124" s="30"/>
    </row>
    <row r="125" spans="2:15" x14ac:dyDescent="0.25">
      <c r="B125" s="17"/>
      <c r="C125" s="6"/>
      <c r="D125" s="6"/>
      <c r="E125" s="6"/>
      <c r="F125" s="124">
        <v>2010</v>
      </c>
      <c r="G125" s="76">
        <v>5116.8109999999988</v>
      </c>
      <c r="H125" s="76">
        <v>213.86</v>
      </c>
      <c r="I125" s="59">
        <f t="shared" si="9"/>
        <v>4.2400846164719397E-2</v>
      </c>
      <c r="J125" s="59">
        <f t="shared" si="10"/>
        <v>4.1795563682145008E-2</v>
      </c>
      <c r="K125" s="97"/>
      <c r="L125" s="6"/>
      <c r="M125" s="6"/>
      <c r="N125" s="6"/>
      <c r="O125" s="30"/>
    </row>
    <row r="126" spans="2:15" x14ac:dyDescent="0.25">
      <c r="B126" s="17"/>
      <c r="C126" s="6"/>
      <c r="D126" s="6"/>
      <c r="E126" s="6"/>
      <c r="F126" s="124">
        <v>2011</v>
      </c>
      <c r="G126" s="76">
        <v>5623.4490000000005</v>
      </c>
      <c r="H126" s="76">
        <v>239.32400000000001</v>
      </c>
      <c r="I126" s="59">
        <f t="shared" si="9"/>
        <v>0.11906854951837653</v>
      </c>
      <c r="J126" s="59">
        <f t="shared" si="10"/>
        <v>4.2558223609745545E-2</v>
      </c>
      <c r="K126" s="97"/>
      <c r="L126" s="6"/>
      <c r="M126" s="6"/>
      <c r="N126" s="6"/>
      <c r="O126" s="30"/>
    </row>
    <row r="127" spans="2:15" x14ac:dyDescent="0.25">
      <c r="B127" s="17"/>
      <c r="C127" s="6"/>
      <c r="D127" s="6"/>
      <c r="E127" s="6"/>
      <c r="F127" s="124">
        <v>2012</v>
      </c>
      <c r="G127" s="76">
        <v>6167.0460000000003</v>
      </c>
      <c r="H127" s="76">
        <v>269.214</v>
      </c>
      <c r="I127" s="59">
        <f t="shared" si="9"/>
        <v>0.12489344988383944</v>
      </c>
      <c r="J127" s="59">
        <f t="shared" si="10"/>
        <v>4.3653639035609593E-2</v>
      </c>
      <c r="K127" s="97"/>
      <c r="L127" s="6"/>
      <c r="M127" s="6"/>
      <c r="N127" s="6"/>
      <c r="O127" s="30"/>
    </row>
    <row r="128" spans="2:15" x14ac:dyDescent="0.25">
      <c r="B128" s="17"/>
      <c r="C128" s="6"/>
      <c r="D128" s="6"/>
      <c r="E128" s="6"/>
      <c r="F128" s="124">
        <v>2013</v>
      </c>
      <c r="G128" s="76">
        <v>6651.9989999999989</v>
      </c>
      <c r="H128" s="76">
        <v>293.81299999999999</v>
      </c>
      <c r="I128" s="59">
        <f t="shared" si="9"/>
        <v>9.1373405543545339E-2</v>
      </c>
      <c r="J128" s="59">
        <f t="shared" si="10"/>
        <v>4.4169128708528071E-2</v>
      </c>
      <c r="K128" s="97"/>
      <c r="L128" s="6"/>
      <c r="M128" s="6"/>
      <c r="N128" s="6"/>
      <c r="O128" s="30"/>
    </row>
    <row r="129" spans="2:15" x14ac:dyDescent="0.25">
      <c r="B129" s="17"/>
      <c r="C129" s="6"/>
      <c r="D129" s="6"/>
      <c r="E129" s="6"/>
      <c r="F129" s="124">
        <v>2014</v>
      </c>
      <c r="G129" s="76">
        <v>7112.3010000000004</v>
      </c>
      <c r="H129" s="76">
        <v>314.73099999999999</v>
      </c>
      <c r="I129" s="59">
        <f t="shared" si="9"/>
        <v>7.119494372270796E-2</v>
      </c>
      <c r="J129" s="59">
        <f t="shared" si="10"/>
        <v>4.4251642330660639E-2</v>
      </c>
      <c r="K129" s="97"/>
      <c r="L129" s="6"/>
      <c r="M129" s="6"/>
      <c r="N129" s="6"/>
      <c r="O129" s="30"/>
    </row>
    <row r="130" spans="2:15" x14ac:dyDescent="0.25">
      <c r="B130" s="17"/>
      <c r="C130" s="6"/>
      <c r="D130" s="6"/>
      <c r="E130" s="6"/>
      <c r="F130" s="124">
        <v>2015</v>
      </c>
      <c r="G130" s="76">
        <v>7670.4990000000007</v>
      </c>
      <c r="H130" s="76">
        <v>343.26900000000001</v>
      </c>
      <c r="I130" s="59">
        <f t="shared" si="9"/>
        <v>9.0674258334895619E-2</v>
      </c>
      <c r="J130" s="59">
        <f t="shared" si="10"/>
        <v>4.4751847304849393E-2</v>
      </c>
      <c r="K130" s="97"/>
      <c r="L130" s="6"/>
      <c r="M130" s="6"/>
      <c r="N130" s="6"/>
      <c r="O130" s="30"/>
    </row>
    <row r="131" spans="2:15" x14ac:dyDescent="0.25">
      <c r="B131" s="17"/>
      <c r="C131" s="6"/>
      <c r="D131" s="6"/>
      <c r="E131" s="6"/>
      <c r="F131" s="124">
        <v>2016</v>
      </c>
      <c r="G131" s="76">
        <v>8231.9619999999995</v>
      </c>
      <c r="H131" s="76">
        <v>366.60500000000002</v>
      </c>
      <c r="I131" s="59">
        <f t="shared" si="9"/>
        <v>6.7981670351823231E-2</v>
      </c>
      <c r="J131" s="59">
        <f t="shared" si="10"/>
        <v>4.4534340659006931E-2</v>
      </c>
      <c r="K131" s="97"/>
      <c r="L131" s="6"/>
      <c r="M131" s="6"/>
      <c r="N131" s="6"/>
      <c r="O131" s="30"/>
    </row>
    <row r="132" spans="2:15" x14ac:dyDescent="0.25">
      <c r="B132" s="17"/>
      <c r="C132" s="6"/>
      <c r="D132" s="6"/>
      <c r="E132" s="6"/>
      <c r="F132" s="124">
        <v>2017</v>
      </c>
      <c r="G132" s="76">
        <v>8841.7419999999984</v>
      </c>
      <c r="H132" s="76">
        <v>389.27800000000002</v>
      </c>
      <c r="I132" s="59">
        <f t="shared" si="9"/>
        <v>6.1845855893945867E-2</v>
      </c>
      <c r="J132" s="59">
        <f t="shared" si="10"/>
        <v>4.4027296883351733E-2</v>
      </c>
      <c r="K132" s="125">
        <f>+H132/Sur!F151</f>
        <v>0.28634794160614008</v>
      </c>
      <c r="L132" s="6"/>
      <c r="M132" s="6"/>
      <c r="N132" s="6"/>
      <c r="O132" s="30"/>
    </row>
    <row r="133" spans="2:15" x14ac:dyDescent="0.25">
      <c r="B133" s="17"/>
      <c r="C133" s="6"/>
      <c r="D133" s="6"/>
      <c r="E133" s="6"/>
      <c r="F133" s="164" t="s">
        <v>81</v>
      </c>
      <c r="G133" s="164"/>
      <c r="H133" s="164"/>
      <c r="I133" s="164"/>
      <c r="J133" s="164"/>
      <c r="K133" s="97"/>
      <c r="L133" s="6"/>
      <c r="M133" s="6"/>
      <c r="N133" s="6"/>
      <c r="O133" s="30"/>
    </row>
    <row r="134" spans="2:15" x14ac:dyDescent="0.25">
      <c r="B134" s="17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30"/>
    </row>
    <row r="135" spans="2:15" x14ac:dyDescent="0.25">
      <c r="B135" s="18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31"/>
    </row>
  </sheetData>
  <mergeCells count="62">
    <mergeCell ref="B1:O2"/>
    <mergeCell ref="C7:N9"/>
    <mergeCell ref="D10:M10"/>
    <mergeCell ref="D11:F12"/>
    <mergeCell ref="G11:H11"/>
    <mergeCell ref="I11:J11"/>
    <mergeCell ref="K11:L11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4:M24"/>
    <mergeCell ref="C30:N30"/>
    <mergeCell ref="C31:N31"/>
    <mergeCell ref="C41:N41"/>
    <mergeCell ref="C44:N44"/>
    <mergeCell ref="C45:N45"/>
    <mergeCell ref="C55:N55"/>
    <mergeCell ref="C57:N57"/>
    <mergeCell ref="C58:N58"/>
    <mergeCell ref="C68:N68"/>
    <mergeCell ref="C73:N75"/>
    <mergeCell ref="D76:M76"/>
    <mergeCell ref="D77:F78"/>
    <mergeCell ref="G77:H77"/>
    <mergeCell ref="I77:J77"/>
    <mergeCell ref="K77:L77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C108:N109"/>
    <mergeCell ref="F110:J110"/>
    <mergeCell ref="F111:J111"/>
    <mergeCell ref="F133:J133"/>
    <mergeCell ref="D99:F99"/>
    <mergeCell ref="D100:F100"/>
    <mergeCell ref="D101:F101"/>
    <mergeCell ref="D102:F102"/>
    <mergeCell ref="D103:M10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P135"/>
  <sheetViews>
    <sheetView zoomScaleNormal="10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5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219" t="s">
        <v>118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2:15" ht="15" customHeight="1" x14ac:dyDescent="0.25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2:15" x14ac:dyDescent="0.25">
      <c r="B3" s="66" t="str">
        <f>+B6</f>
        <v>1. Recaudación Tributos Internos (Soles)</v>
      </c>
      <c r="C3" s="67"/>
      <c r="D3" s="67"/>
      <c r="E3" s="67"/>
      <c r="F3" s="67"/>
      <c r="G3" s="67"/>
      <c r="H3" s="67"/>
      <c r="I3" s="66"/>
      <c r="J3" s="66" t="str">
        <f>+B72</f>
        <v>3. Recaudación Tributos Internos - Detalle de cargas Tributarias</v>
      </c>
      <c r="K3" s="67"/>
      <c r="L3" s="67"/>
      <c r="M3" s="39"/>
      <c r="N3" s="39"/>
      <c r="O3" s="39"/>
    </row>
    <row r="4" spans="2:15" x14ac:dyDescent="0.25">
      <c r="B4" s="66" t="str">
        <f>+B28</f>
        <v>2. Ingresos Tributarios recaudados por la SUNAT  2007-2017, en soles</v>
      </c>
      <c r="C4" s="66"/>
      <c r="D4" s="66"/>
      <c r="E4" s="66"/>
      <c r="F4" s="66"/>
      <c r="G4" s="66"/>
      <c r="H4" s="68"/>
      <c r="I4" s="66"/>
      <c r="J4" s="66" t="str">
        <f>+B107</f>
        <v>4. Número de contribuyentes activos por región</v>
      </c>
      <c r="K4" s="68"/>
      <c r="L4" s="68"/>
      <c r="M4" s="45"/>
      <c r="N4" s="45"/>
      <c r="O4" s="45"/>
    </row>
    <row r="5" spans="2:15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5" x14ac:dyDescent="0.25">
      <c r="B6" s="65" t="s">
        <v>51</v>
      </c>
      <c r="C6" s="14"/>
      <c r="D6" s="14"/>
      <c r="E6" s="14"/>
      <c r="F6" s="14"/>
      <c r="G6" s="15"/>
      <c r="H6" s="15"/>
      <c r="I6" s="15"/>
      <c r="J6" s="15"/>
      <c r="K6" s="15"/>
      <c r="L6" s="15"/>
      <c r="M6" s="15"/>
      <c r="N6" s="15"/>
      <c r="O6" s="29"/>
    </row>
    <row r="7" spans="2:15" ht="15" customHeight="1" x14ac:dyDescent="0.25">
      <c r="B7" s="16"/>
      <c r="C7" s="183" t="str">
        <f>+CONCATENATE("Durante el 2017  en la región se recaudaron S/ ", FIXED(G13/1000,1)," millones por tributos internos,  ", +IF(L13&gt;0, "Un aumento en", "Una reducción de")," ",FIXED(100*L13,1),"% respecto del 2016. Mientras que en terminos reales (quitando la inflación del periodo) la recaudación habría ", IF(LM13&gt;0,"crecido","disminuido")," en ", FIXED(100*M13,1),"%  Es así que se recaudaron en el 2017:  S/ ",FIXED(G14/1000,1)," millones por Impuesto a la Renta, S/ ", FIXED(G17/1000,1)," millones por Impuesto a la producción y el Consumo y solo S/ ",FIXED(G20/1000,1)," millones por otros conceptos.")</f>
        <v>Durante el 2017  en la región se recaudaron S/ 79.3 millones por tributos internos,  Un aumento en 7.8% respecto del 2016. Mientras que en terminos reales (quitando la inflación del periodo) la recaudación habría disminuido en 4.9%  Es así que se recaudaron en el 2017:  S/ 50.2 millones por Impuesto a la Renta, S/ 12.0 millones por Impuesto a la producción y el Consumo y solo S/ 17.1 millones por otros conceptos.</v>
      </c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32"/>
    </row>
    <row r="8" spans="2:15" x14ac:dyDescent="0.25">
      <c r="B8" s="17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32"/>
    </row>
    <row r="9" spans="2:15" ht="15" customHeight="1" x14ac:dyDescent="0.25">
      <c r="B9" s="17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30"/>
    </row>
    <row r="10" spans="2:15" x14ac:dyDescent="0.25">
      <c r="B10" s="17"/>
      <c r="C10" s="6"/>
      <c r="D10" s="187" t="s">
        <v>52</v>
      </c>
      <c r="E10" s="187"/>
      <c r="F10" s="187"/>
      <c r="G10" s="187"/>
      <c r="H10" s="187"/>
      <c r="I10" s="187"/>
      <c r="J10" s="187"/>
      <c r="K10" s="187"/>
      <c r="L10" s="187"/>
      <c r="M10" s="187"/>
      <c r="N10" s="6"/>
      <c r="O10" s="30"/>
    </row>
    <row r="11" spans="2:15" ht="15" customHeight="1" x14ac:dyDescent="0.25">
      <c r="B11" s="17"/>
      <c r="C11" s="6"/>
      <c r="D11" s="174" t="s">
        <v>10</v>
      </c>
      <c r="E11" s="175"/>
      <c r="F11" s="176"/>
      <c r="G11" s="180">
        <v>2017</v>
      </c>
      <c r="H11" s="180"/>
      <c r="I11" s="180">
        <v>2016</v>
      </c>
      <c r="J11" s="180"/>
      <c r="K11" s="185" t="s">
        <v>53</v>
      </c>
      <c r="L11" s="185"/>
      <c r="M11" s="152" t="s">
        <v>54</v>
      </c>
      <c r="N11" s="6"/>
      <c r="O11" s="30"/>
    </row>
    <row r="12" spans="2:15" ht="15" customHeight="1" thickBot="1" x14ac:dyDescent="0.3">
      <c r="B12" s="17"/>
      <c r="C12" s="6"/>
      <c r="D12" s="195"/>
      <c r="E12" s="196"/>
      <c r="F12" s="197"/>
      <c r="G12" s="28" t="s">
        <v>50</v>
      </c>
      <c r="H12" s="28" t="s">
        <v>6</v>
      </c>
      <c r="I12" s="28" t="s">
        <v>50</v>
      </c>
      <c r="J12" s="28" t="s">
        <v>6</v>
      </c>
      <c r="K12" s="28" t="s">
        <v>50</v>
      </c>
      <c r="L12" s="28" t="s">
        <v>7</v>
      </c>
      <c r="M12" s="28" t="s">
        <v>55</v>
      </c>
      <c r="N12" s="6"/>
      <c r="O12" s="30"/>
    </row>
    <row r="13" spans="2:15" ht="15.75" customHeight="1" thickTop="1" x14ac:dyDescent="0.25">
      <c r="B13" s="17"/>
      <c r="C13" s="6"/>
      <c r="D13" s="190" t="s">
        <v>47</v>
      </c>
      <c r="E13" s="191"/>
      <c r="F13" s="192"/>
      <c r="G13" s="51">
        <f>+G14+G17+G20</f>
        <v>79260.048609999998</v>
      </c>
      <c r="H13" s="43"/>
      <c r="I13" s="51">
        <f>+I14+I17+I20</f>
        <v>73526.807950000002</v>
      </c>
      <c r="J13" s="43"/>
      <c r="K13" s="51">
        <f>+G13-I13</f>
        <v>5733.2406599999958</v>
      </c>
      <c r="L13" s="56">
        <f>+IF(I13=0,"  - ",G13/I13-1)</f>
        <v>7.797483421147211E-2</v>
      </c>
      <c r="M13" s="56">
        <v>4.8584691742999953E-2</v>
      </c>
      <c r="N13" s="6"/>
      <c r="O13" s="30"/>
    </row>
    <row r="14" spans="2:15" x14ac:dyDescent="0.25">
      <c r="B14" s="17"/>
      <c r="C14" s="6"/>
      <c r="D14" s="193" t="s">
        <v>11</v>
      </c>
      <c r="E14" s="193"/>
      <c r="F14" s="193"/>
      <c r="G14" s="48">
        <v>50203.526789999996</v>
      </c>
      <c r="H14" s="53">
        <f t="shared" ref="H14:H20" si="0">+G14/G$13</f>
        <v>0.63340267474509182</v>
      </c>
      <c r="I14" s="48">
        <v>49045.132519999999</v>
      </c>
      <c r="J14" s="53">
        <f t="shared" ref="J14:J20" si="1">+I14/I$13</f>
        <v>0.66703742332119009</v>
      </c>
      <c r="K14" s="57">
        <f>+G14-I14</f>
        <v>1158.3942699999971</v>
      </c>
      <c r="L14" s="58">
        <f t="shared" ref="L14:L22" si="2">+IF(I14=0,"  - ",G14/I14-1)</f>
        <v>2.3618944643031048E-2</v>
      </c>
      <c r="M14" s="58">
        <v>-4.2892269224881208E-3</v>
      </c>
      <c r="N14" s="6"/>
      <c r="O14" s="30"/>
    </row>
    <row r="15" spans="2:15" x14ac:dyDescent="0.25">
      <c r="B15" s="17"/>
      <c r="C15" s="6"/>
      <c r="D15" s="194" t="s">
        <v>12</v>
      </c>
      <c r="E15" s="194"/>
      <c r="F15" s="194"/>
      <c r="G15" s="49">
        <v>21610.024559999998</v>
      </c>
      <c r="H15" s="54">
        <f t="shared" si="0"/>
        <v>0.27264712725994378</v>
      </c>
      <c r="I15" s="49">
        <v>28830.67211</v>
      </c>
      <c r="J15" s="54">
        <f t="shared" si="1"/>
        <v>0.39211102608460235</v>
      </c>
      <c r="K15" s="49">
        <f t="shared" ref="K15:K22" si="3">+G15-I15</f>
        <v>-7220.6475500000015</v>
      </c>
      <c r="L15" s="59">
        <f t="shared" si="2"/>
        <v>-0.25045019840156624</v>
      </c>
      <c r="M15" s="59">
        <v>-0.27088608869979125</v>
      </c>
      <c r="N15" s="6"/>
      <c r="O15" s="30"/>
    </row>
    <row r="16" spans="2:15" x14ac:dyDescent="0.25">
      <c r="B16" s="17"/>
      <c r="C16" s="6"/>
      <c r="D16" s="194" t="s">
        <v>13</v>
      </c>
      <c r="E16" s="194"/>
      <c r="F16" s="194"/>
      <c r="G16" s="49">
        <v>4756.7830599999998</v>
      </c>
      <c r="H16" s="54">
        <f t="shared" si="0"/>
        <v>6.0014889511433522E-2</v>
      </c>
      <c r="I16" s="49">
        <v>4081.37464</v>
      </c>
      <c r="J16" s="54">
        <f t="shared" si="1"/>
        <v>5.5508660770034149E-2</v>
      </c>
      <c r="K16" s="49">
        <f t="shared" si="3"/>
        <v>675.40841999999975</v>
      </c>
      <c r="L16" s="59">
        <f t="shared" si="2"/>
        <v>0.16548552376951098</v>
      </c>
      <c r="M16" s="59">
        <v>0.13370947065451966</v>
      </c>
      <c r="N16" s="6"/>
      <c r="O16" s="30"/>
    </row>
    <row r="17" spans="2:15" x14ac:dyDescent="0.25">
      <c r="B17" s="17"/>
      <c r="C17" s="6"/>
      <c r="D17" s="193" t="s">
        <v>14</v>
      </c>
      <c r="E17" s="193"/>
      <c r="F17" s="193"/>
      <c r="G17" s="48">
        <v>11971.780649999999</v>
      </c>
      <c r="H17" s="53">
        <f t="shared" si="0"/>
        <v>0.15104432636557272</v>
      </c>
      <c r="I17" s="48">
        <v>9867.8812100000014</v>
      </c>
      <c r="J17" s="53">
        <f t="shared" si="1"/>
        <v>0.1342079370113605</v>
      </c>
      <c r="K17" s="57">
        <f t="shared" si="3"/>
        <v>2103.8994399999974</v>
      </c>
      <c r="L17" s="58">
        <f t="shared" si="2"/>
        <v>0.21320680652984847</v>
      </c>
      <c r="M17" s="58">
        <v>0.18012966988805079</v>
      </c>
      <c r="N17" s="6"/>
      <c r="O17" s="30"/>
    </row>
    <row r="18" spans="2:15" x14ac:dyDescent="0.25">
      <c r="B18" s="17"/>
      <c r="C18" s="6"/>
      <c r="D18" s="194" t="s">
        <v>15</v>
      </c>
      <c r="E18" s="194"/>
      <c r="F18" s="194"/>
      <c r="G18" s="50">
        <v>11970.969649999999</v>
      </c>
      <c r="H18" s="55">
        <f t="shared" si="0"/>
        <v>0.15103409422448497</v>
      </c>
      <c r="I18" s="50">
        <v>9867.8812100000014</v>
      </c>
      <c r="J18" s="55">
        <f t="shared" si="1"/>
        <v>0.1342079370113605</v>
      </c>
      <c r="K18" s="60">
        <f t="shared" si="3"/>
        <v>2103.0884399999977</v>
      </c>
      <c r="L18" s="61">
        <f t="shared" si="2"/>
        <v>0.21312462070061722</v>
      </c>
      <c r="M18" s="61">
        <v>0.18004972479130532</v>
      </c>
      <c r="N18" s="6"/>
      <c r="O18" s="30"/>
    </row>
    <row r="19" spans="2:15" x14ac:dyDescent="0.25">
      <c r="B19" s="17"/>
      <c r="C19" s="6"/>
      <c r="D19" s="194" t="s">
        <v>16</v>
      </c>
      <c r="E19" s="194"/>
      <c r="F19" s="194"/>
      <c r="G19" s="50">
        <v>0.81100000000000005</v>
      </c>
      <c r="H19" s="55">
        <f t="shared" si="0"/>
        <v>1.0232141087757025E-5</v>
      </c>
      <c r="I19" s="50">
        <v>0</v>
      </c>
      <c r="J19" s="55">
        <f t="shared" si="1"/>
        <v>0</v>
      </c>
      <c r="K19" s="60">
        <f t="shared" si="3"/>
        <v>0.81100000000000005</v>
      </c>
      <c r="L19" s="61" t="str">
        <f t="shared" si="2"/>
        <v xml:space="preserve">  - </v>
      </c>
      <c r="M19" s="61">
        <v>0</v>
      </c>
      <c r="N19" s="6"/>
      <c r="O19" s="30"/>
    </row>
    <row r="20" spans="2:15" x14ac:dyDescent="0.25">
      <c r="B20" s="17"/>
      <c r="C20" s="6"/>
      <c r="D20" s="193" t="s">
        <v>17</v>
      </c>
      <c r="E20" s="193"/>
      <c r="F20" s="193"/>
      <c r="G20" s="48">
        <v>17084.741169999998</v>
      </c>
      <c r="H20" s="53">
        <f t="shared" si="0"/>
        <v>0.21555299888933538</v>
      </c>
      <c r="I20" s="48">
        <v>14613.79422</v>
      </c>
      <c r="J20" s="53">
        <f t="shared" si="1"/>
        <v>0.19875463966744933</v>
      </c>
      <c r="K20" s="57">
        <f t="shared" si="3"/>
        <v>2470.9469499999977</v>
      </c>
      <c r="L20" s="58">
        <f t="shared" si="2"/>
        <v>0.16908319036122288</v>
      </c>
      <c r="M20" s="58">
        <v>0.13720904967467717</v>
      </c>
      <c r="N20" s="6"/>
      <c r="O20" s="30"/>
    </row>
    <row r="21" spans="2:15" ht="15" customHeight="1" x14ac:dyDescent="0.25">
      <c r="B21" s="17"/>
      <c r="C21" s="6"/>
      <c r="D21" s="215" t="s">
        <v>48</v>
      </c>
      <c r="E21" s="216"/>
      <c r="F21" s="217"/>
      <c r="G21" s="51">
        <v>2445.5070900000001</v>
      </c>
      <c r="H21" s="46"/>
      <c r="I21" s="51">
        <v>3908.4673900000003</v>
      </c>
      <c r="J21" s="46"/>
      <c r="K21" s="51">
        <f t="shared" si="3"/>
        <v>-1462.9603000000002</v>
      </c>
      <c r="L21" s="62">
        <f t="shared" si="2"/>
        <v>-0.37430536167272466</v>
      </c>
      <c r="M21" s="64">
        <v>-0.39136443761641249</v>
      </c>
      <c r="N21" s="6"/>
      <c r="O21" s="30"/>
    </row>
    <row r="22" spans="2:15" ht="15" customHeight="1" x14ac:dyDescent="0.25">
      <c r="B22" s="17"/>
      <c r="C22" s="6"/>
      <c r="D22" s="211" t="s">
        <v>49</v>
      </c>
      <c r="E22" s="212"/>
      <c r="F22" s="213"/>
      <c r="G22" s="52">
        <v>81705.555699999997</v>
      </c>
      <c r="H22" s="47"/>
      <c r="I22" s="52">
        <v>77435.275340000007</v>
      </c>
      <c r="J22" s="47"/>
      <c r="K22" s="52">
        <f t="shared" si="3"/>
        <v>4270.2803599999897</v>
      </c>
      <c r="L22" s="63">
        <f t="shared" si="2"/>
        <v>5.5146447678402266E-2</v>
      </c>
      <c r="M22" s="63">
        <v>2.6378703350628196E-2</v>
      </c>
      <c r="N22" s="6"/>
      <c r="O22" s="30"/>
    </row>
    <row r="23" spans="2:15" x14ac:dyDescent="0.25">
      <c r="B23" s="17"/>
      <c r="C23" s="6"/>
      <c r="D23" s="69" t="s">
        <v>18</v>
      </c>
      <c r="E23" s="70"/>
      <c r="F23" s="70"/>
      <c r="G23" s="71"/>
      <c r="H23" s="72"/>
      <c r="I23" s="71"/>
      <c r="J23" s="72"/>
      <c r="K23" s="73"/>
      <c r="L23" s="72"/>
      <c r="M23" s="74"/>
      <c r="N23" s="6"/>
      <c r="O23" s="30"/>
    </row>
    <row r="24" spans="2:15" x14ac:dyDescent="0.25">
      <c r="B24" s="17"/>
      <c r="C24" s="6"/>
      <c r="D24" s="214" t="s">
        <v>56</v>
      </c>
      <c r="E24" s="214"/>
      <c r="F24" s="214"/>
      <c r="G24" s="214"/>
      <c r="H24" s="214"/>
      <c r="I24" s="214"/>
      <c r="J24" s="214"/>
      <c r="K24" s="214"/>
      <c r="L24" s="214"/>
      <c r="M24" s="214"/>
      <c r="N24" s="6"/>
      <c r="O24" s="30"/>
    </row>
    <row r="25" spans="2:15" x14ac:dyDescent="0.25">
      <c r="B25" s="18"/>
      <c r="C25" s="19"/>
      <c r="D25" s="19"/>
      <c r="E25" s="19"/>
      <c r="F25" s="20"/>
      <c r="G25" s="20"/>
      <c r="H25" s="20"/>
      <c r="I25" s="20"/>
      <c r="J25" s="20"/>
      <c r="K25" s="20"/>
      <c r="L25" s="19"/>
      <c r="M25" s="19"/>
      <c r="N25" s="19"/>
      <c r="O25" s="31"/>
    </row>
    <row r="26" spans="2:15" x14ac:dyDescent="0.25">
      <c r="F26" s="21"/>
      <c r="G26" s="21"/>
      <c r="H26" s="21"/>
      <c r="I26" s="21"/>
      <c r="J26" s="21"/>
      <c r="K26" s="21"/>
    </row>
    <row r="28" spans="2:15" x14ac:dyDescent="0.25">
      <c r="B28" s="65" t="s">
        <v>73</v>
      </c>
      <c r="C28" s="93"/>
      <c r="D28" s="93"/>
      <c r="E28" s="93"/>
      <c r="F28" s="93"/>
      <c r="G28" s="94"/>
      <c r="H28" s="94"/>
      <c r="I28" s="94"/>
      <c r="J28" s="94"/>
      <c r="K28" s="94"/>
      <c r="L28" s="94"/>
      <c r="M28" s="94"/>
      <c r="N28" s="94"/>
      <c r="O28" s="29"/>
    </row>
    <row r="29" spans="2:15" s="10" customFormat="1" x14ac:dyDescent="0.25">
      <c r="B29" s="95"/>
      <c r="C29" s="96"/>
      <c r="D29" s="96"/>
      <c r="E29" s="96"/>
      <c r="F29" s="96"/>
      <c r="G29" s="97"/>
      <c r="H29" s="97"/>
      <c r="I29" s="97"/>
      <c r="J29" s="97"/>
      <c r="K29" s="97"/>
      <c r="L29" s="97"/>
      <c r="M29" s="97"/>
      <c r="N29" s="97"/>
      <c r="O29" s="30"/>
    </row>
    <row r="30" spans="2:15" x14ac:dyDescent="0.25">
      <c r="B30" s="98"/>
      <c r="C30" s="188" t="s">
        <v>70</v>
      </c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33"/>
    </row>
    <row r="31" spans="2:15" x14ac:dyDescent="0.25">
      <c r="B31" s="98"/>
      <c r="C31" s="189" t="s">
        <v>69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33"/>
    </row>
    <row r="32" spans="2:15" ht="15" customHeight="1" x14ac:dyDescent="0.25">
      <c r="B32" s="17"/>
      <c r="C32" s="91" t="s">
        <v>37</v>
      </c>
      <c r="D32" s="92">
        <v>2007</v>
      </c>
      <c r="E32" s="92">
        <v>2008</v>
      </c>
      <c r="F32" s="92">
        <v>2009</v>
      </c>
      <c r="G32" s="92">
        <v>2010</v>
      </c>
      <c r="H32" s="92">
        <v>2011</v>
      </c>
      <c r="I32" s="92">
        <v>2012</v>
      </c>
      <c r="J32" s="92">
        <v>2013</v>
      </c>
      <c r="K32" s="92">
        <v>2014</v>
      </c>
      <c r="L32" s="92">
        <v>2015</v>
      </c>
      <c r="M32" s="92">
        <v>2016</v>
      </c>
      <c r="N32" s="92">
        <v>2017</v>
      </c>
      <c r="O32" s="30"/>
    </row>
    <row r="33" spans="2:15" x14ac:dyDescent="0.25">
      <c r="B33" s="17"/>
      <c r="C33" s="100" t="s">
        <v>35</v>
      </c>
      <c r="D33" s="99">
        <v>26721.113770000011</v>
      </c>
      <c r="E33" s="99">
        <v>30745.078869999998</v>
      </c>
      <c r="F33" s="99">
        <v>34719.384610000001</v>
      </c>
      <c r="G33" s="99">
        <v>39893.317050000005</v>
      </c>
      <c r="H33" s="99">
        <v>43627.707089999996</v>
      </c>
      <c r="I33" s="99">
        <v>54234.39488</v>
      </c>
      <c r="J33" s="99">
        <v>63242.211410000004</v>
      </c>
      <c r="K33" s="99">
        <v>47329.677860000003</v>
      </c>
      <c r="L33" s="99">
        <v>55441.899039999997</v>
      </c>
      <c r="M33" s="99">
        <v>73526.807950000002</v>
      </c>
      <c r="N33" s="99">
        <v>79260.048609999998</v>
      </c>
      <c r="O33" s="30"/>
    </row>
    <row r="34" spans="2:15" x14ac:dyDescent="0.25">
      <c r="B34" s="17"/>
      <c r="C34" s="101" t="s">
        <v>38</v>
      </c>
      <c r="D34" s="49">
        <v>18008.84807</v>
      </c>
      <c r="E34" s="49">
        <v>21807.410380000001</v>
      </c>
      <c r="F34" s="49">
        <v>24253.558779999999</v>
      </c>
      <c r="G34" s="49">
        <v>27246.693820000004</v>
      </c>
      <c r="H34" s="49">
        <v>31702.783719999999</v>
      </c>
      <c r="I34" s="49">
        <v>41422.105259999997</v>
      </c>
      <c r="J34" s="49">
        <v>46358.636169999998</v>
      </c>
      <c r="K34" s="49">
        <v>30942.081840000003</v>
      </c>
      <c r="L34" s="49">
        <v>35619.087580000007</v>
      </c>
      <c r="M34" s="49">
        <v>49045.132519999999</v>
      </c>
      <c r="N34" s="49">
        <v>50203.526789999996</v>
      </c>
      <c r="O34" s="30"/>
    </row>
    <row r="35" spans="2:15" x14ac:dyDescent="0.25">
      <c r="B35" s="17"/>
      <c r="C35" s="101" t="s">
        <v>65</v>
      </c>
      <c r="D35" s="49">
        <v>9498.8903100000007</v>
      </c>
      <c r="E35" s="49">
        <v>11361.74641</v>
      </c>
      <c r="F35" s="49">
        <v>12503.07444</v>
      </c>
      <c r="G35" s="49">
        <v>15235.055009999998</v>
      </c>
      <c r="H35" s="49">
        <v>20461.561810000003</v>
      </c>
      <c r="I35" s="49">
        <v>26465.606929999998</v>
      </c>
      <c r="J35" s="49">
        <v>29698.008690000002</v>
      </c>
      <c r="K35" s="49">
        <v>16139.447680000001</v>
      </c>
      <c r="L35" s="49">
        <v>19268.869060000001</v>
      </c>
      <c r="M35" s="49">
        <v>28830.67211</v>
      </c>
      <c r="N35" s="49">
        <v>21610.024559999998</v>
      </c>
      <c r="O35" s="30"/>
    </row>
    <row r="36" spans="2:15" x14ac:dyDescent="0.25">
      <c r="B36" s="17"/>
      <c r="C36" s="101" t="s">
        <v>66</v>
      </c>
      <c r="D36" s="49">
        <v>1023.01257</v>
      </c>
      <c r="E36" s="49">
        <v>1379.41425</v>
      </c>
      <c r="F36" s="49">
        <v>2092.4148</v>
      </c>
      <c r="G36" s="49">
        <v>2348.9305100000001</v>
      </c>
      <c r="H36" s="49">
        <v>2588.4860200000003</v>
      </c>
      <c r="I36" s="49">
        <v>3290.2202300000004</v>
      </c>
      <c r="J36" s="49">
        <v>3987.3584000000001</v>
      </c>
      <c r="K36" s="49">
        <v>4036.87338</v>
      </c>
      <c r="L36" s="49">
        <v>3587.9048200000002</v>
      </c>
      <c r="M36" s="49">
        <v>4081.37464</v>
      </c>
      <c r="N36" s="49">
        <v>4756.7830599999998</v>
      </c>
      <c r="O36" s="30"/>
    </row>
    <row r="37" spans="2:15" x14ac:dyDescent="0.25">
      <c r="B37" s="17"/>
      <c r="C37" s="101" t="s">
        <v>39</v>
      </c>
      <c r="D37" s="49">
        <v>4803.4993700000005</v>
      </c>
      <c r="E37" s="49">
        <v>4966.4689399999997</v>
      </c>
      <c r="F37" s="49">
        <v>5252.1704799999998</v>
      </c>
      <c r="G37" s="49">
        <v>7901.2913099999996</v>
      </c>
      <c r="H37" s="49">
        <v>6314.6001400000014</v>
      </c>
      <c r="I37" s="49">
        <v>5592.059940000001</v>
      </c>
      <c r="J37" s="49">
        <v>6182.4357800000016</v>
      </c>
      <c r="K37" s="49">
        <v>8269.224400000001</v>
      </c>
      <c r="L37" s="49">
        <v>8305.2885999999999</v>
      </c>
      <c r="M37" s="49">
        <v>9867.8812100000014</v>
      </c>
      <c r="N37" s="49">
        <v>11970.969649999999</v>
      </c>
      <c r="O37" s="30"/>
    </row>
    <row r="38" spans="2:15" x14ac:dyDescent="0.25">
      <c r="B38" s="17"/>
      <c r="C38" s="101" t="s">
        <v>40</v>
      </c>
      <c r="D38" s="49">
        <v>109.78898</v>
      </c>
      <c r="E38" s="49">
        <v>103.074</v>
      </c>
      <c r="F38" s="49">
        <v>76.3</v>
      </c>
      <c r="G38" s="49">
        <v>70.180999999999997</v>
      </c>
      <c r="H38" s="49">
        <v>43.37498999999999</v>
      </c>
      <c r="I38" s="49">
        <v>7.7430000000000003</v>
      </c>
      <c r="J38" s="49">
        <v>0</v>
      </c>
      <c r="K38" s="49">
        <v>0.01</v>
      </c>
      <c r="L38" s="49">
        <v>10.125999999999999</v>
      </c>
      <c r="M38" s="49">
        <v>0</v>
      </c>
      <c r="N38" s="49">
        <v>0.81100000000000005</v>
      </c>
      <c r="O38" s="30"/>
    </row>
    <row r="39" spans="2:15" x14ac:dyDescent="0.25">
      <c r="B39" s="24"/>
      <c r="C39" s="102" t="s">
        <v>48</v>
      </c>
      <c r="D39" s="99">
        <v>2701.3610799999997</v>
      </c>
      <c r="E39" s="99">
        <v>2373.4863800000003</v>
      </c>
      <c r="F39" s="99">
        <v>3191.8402300000002</v>
      </c>
      <c r="G39" s="99">
        <v>2313.5961799999995</v>
      </c>
      <c r="H39" s="99">
        <v>2297.1229300000005</v>
      </c>
      <c r="I39" s="99">
        <v>2050.2243800000001</v>
      </c>
      <c r="J39" s="99">
        <v>2795.4084700000003</v>
      </c>
      <c r="K39" s="99">
        <v>2057.71765</v>
      </c>
      <c r="L39" s="99">
        <v>3868.3113499999999</v>
      </c>
      <c r="M39" s="99">
        <v>3908.4673900000003</v>
      </c>
      <c r="N39" s="99">
        <v>2445.5070900000001</v>
      </c>
      <c r="O39" s="30"/>
    </row>
    <row r="40" spans="2:15" x14ac:dyDescent="0.25">
      <c r="B40" s="25"/>
      <c r="C40" s="103" t="s">
        <v>67</v>
      </c>
      <c r="D40" s="86">
        <v>29422.47485000001</v>
      </c>
      <c r="E40" s="86">
        <v>33118.56525</v>
      </c>
      <c r="F40" s="86">
        <v>37911.224840000003</v>
      </c>
      <c r="G40" s="86">
        <v>42206.913230000006</v>
      </c>
      <c r="H40" s="86">
        <v>45924.830019999994</v>
      </c>
      <c r="I40" s="86">
        <v>56284.619259999999</v>
      </c>
      <c r="J40" s="86">
        <v>66037.619879999998</v>
      </c>
      <c r="K40" s="86">
        <v>49387.395510000002</v>
      </c>
      <c r="L40" s="86">
        <v>59310.210389999993</v>
      </c>
      <c r="M40" s="86">
        <v>77435.275340000007</v>
      </c>
      <c r="N40" s="86">
        <v>81705.555699999997</v>
      </c>
      <c r="O40" s="30"/>
    </row>
    <row r="41" spans="2:15" x14ac:dyDescent="0.25">
      <c r="B41" s="25"/>
      <c r="C41" s="172" t="s">
        <v>68</v>
      </c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30"/>
    </row>
    <row r="42" spans="2:15" x14ac:dyDescent="0.25">
      <c r="B42" s="2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34"/>
    </row>
    <row r="43" spans="2:15" x14ac:dyDescent="0.25">
      <c r="B43" s="2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/>
    </row>
    <row r="44" spans="2:15" x14ac:dyDescent="0.25">
      <c r="B44" s="26"/>
      <c r="C44" s="188" t="s">
        <v>71</v>
      </c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34"/>
    </row>
    <row r="45" spans="2:15" x14ac:dyDescent="0.25">
      <c r="B45" s="26"/>
      <c r="C45" s="189" t="s">
        <v>72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34"/>
    </row>
    <row r="46" spans="2:15" x14ac:dyDescent="0.25">
      <c r="B46" s="26"/>
      <c r="C46" s="91" t="s">
        <v>37</v>
      </c>
      <c r="D46" s="92">
        <v>2007</v>
      </c>
      <c r="E46" s="92">
        <v>2008</v>
      </c>
      <c r="F46" s="92">
        <v>2009</v>
      </c>
      <c r="G46" s="92">
        <v>2010</v>
      </c>
      <c r="H46" s="92">
        <v>2011</v>
      </c>
      <c r="I46" s="92">
        <v>2012</v>
      </c>
      <c r="J46" s="92">
        <v>2013</v>
      </c>
      <c r="K46" s="92">
        <v>2014</v>
      </c>
      <c r="L46" s="92">
        <v>2015</v>
      </c>
      <c r="M46" s="92">
        <v>2016</v>
      </c>
      <c r="N46" s="92">
        <v>2017</v>
      </c>
      <c r="O46" s="34"/>
    </row>
    <row r="47" spans="2:15" x14ac:dyDescent="0.25">
      <c r="B47" s="26"/>
      <c r="C47" s="100" t="s">
        <v>35</v>
      </c>
      <c r="D47" s="104">
        <v>0.24075116636346805</v>
      </c>
      <c r="E47" s="104">
        <v>0.15059121916234353</v>
      </c>
      <c r="F47" s="104">
        <v>0.12926640249662835</v>
      </c>
      <c r="G47" s="104">
        <v>0.1490214327851247</v>
      </c>
      <c r="H47" s="104">
        <v>9.3609414211395903E-2</v>
      </c>
      <c r="I47" s="104">
        <v>0.24311815810350446</v>
      </c>
      <c r="J47" s="104">
        <v>0.16609047726873061</v>
      </c>
      <c r="K47" s="104">
        <v>-0.25161254161146984</v>
      </c>
      <c r="L47" s="104">
        <v>0.17139819129966916</v>
      </c>
      <c r="M47" s="104">
        <v>0.32619569717394015</v>
      </c>
      <c r="N47" s="104">
        <v>7.797483421147211E-2</v>
      </c>
      <c r="O47" s="34"/>
    </row>
    <row r="48" spans="2:15" x14ac:dyDescent="0.25">
      <c r="B48" s="26"/>
      <c r="C48" s="101" t="s">
        <v>38</v>
      </c>
      <c r="D48" s="59">
        <v>0.23968660926222851</v>
      </c>
      <c r="E48" s="59">
        <v>0.21092755601219304</v>
      </c>
      <c r="F48" s="59">
        <v>0.11217051256317023</v>
      </c>
      <c r="G48" s="59">
        <v>0.12341013816364987</v>
      </c>
      <c r="H48" s="59">
        <v>0.16354607753286654</v>
      </c>
      <c r="I48" s="59">
        <v>0.30657628130833414</v>
      </c>
      <c r="J48" s="59">
        <v>0.1191762436750663</v>
      </c>
      <c r="K48" s="59">
        <v>-0.33254978152218573</v>
      </c>
      <c r="L48" s="59">
        <v>0.15115355728759861</v>
      </c>
      <c r="M48" s="59">
        <v>0.37693399388306248</v>
      </c>
      <c r="N48" s="59">
        <v>2.3618944643031048E-2</v>
      </c>
      <c r="O48" s="34"/>
    </row>
    <row r="49" spans="2:15" x14ac:dyDescent="0.25">
      <c r="B49" s="26"/>
      <c r="C49" s="101" t="s">
        <v>65</v>
      </c>
      <c r="D49" s="59">
        <v>0.28133910490886316</v>
      </c>
      <c r="E49" s="59">
        <v>0.19611302364854866</v>
      </c>
      <c r="F49" s="59">
        <v>0.10045357366852192</v>
      </c>
      <c r="G49" s="59">
        <v>0.21850470323201554</v>
      </c>
      <c r="H49" s="59">
        <v>0.34305795394696159</v>
      </c>
      <c r="I49" s="59">
        <v>0.29343044171074428</v>
      </c>
      <c r="J49" s="59">
        <v>0.12213593924180621</v>
      </c>
      <c r="K49" s="59">
        <v>-0.45654781610207684</v>
      </c>
      <c r="L49" s="59">
        <v>0.19389891414177551</v>
      </c>
      <c r="M49" s="59">
        <v>0.49623063088062724</v>
      </c>
      <c r="N49" s="59">
        <v>-0.25045019840156624</v>
      </c>
      <c r="O49" s="34"/>
    </row>
    <row r="50" spans="2:15" x14ac:dyDescent="0.25">
      <c r="B50" s="26"/>
      <c r="C50" s="101" t="s">
        <v>66</v>
      </c>
      <c r="D50" s="59">
        <v>0.14884901230183178</v>
      </c>
      <c r="E50" s="59">
        <v>0.34838445826721376</v>
      </c>
      <c r="F50" s="59">
        <v>0.51688646104678115</v>
      </c>
      <c r="G50" s="59">
        <v>0.1225931445332924</v>
      </c>
      <c r="H50" s="59">
        <v>0.10198492845154461</v>
      </c>
      <c r="I50" s="59">
        <v>0.27109831947247676</v>
      </c>
      <c r="J50" s="59">
        <v>0.21188191709586546</v>
      </c>
      <c r="K50" s="59">
        <v>1.2417990818181845E-2</v>
      </c>
      <c r="L50" s="59">
        <v>-0.11121690420718611</v>
      </c>
      <c r="M50" s="59">
        <v>0.13753704313705839</v>
      </c>
      <c r="N50" s="59">
        <v>0.16548552376951098</v>
      </c>
      <c r="O50" s="34"/>
    </row>
    <row r="51" spans="2:15" x14ac:dyDescent="0.25">
      <c r="B51" s="26"/>
      <c r="C51" s="101" t="s">
        <v>39</v>
      </c>
      <c r="D51" s="59">
        <v>0.25689835940085315</v>
      </c>
      <c r="E51" s="59">
        <v>3.392725957617837E-2</v>
      </c>
      <c r="F51" s="59">
        <v>5.7526090156118093E-2</v>
      </c>
      <c r="G51" s="59">
        <v>0.50438591818139145</v>
      </c>
      <c r="H51" s="59">
        <v>-0.20081415907193001</v>
      </c>
      <c r="I51" s="59">
        <v>-0.11442374560236213</v>
      </c>
      <c r="J51" s="59">
        <v>0.10557394704892964</v>
      </c>
      <c r="K51" s="59">
        <v>0.3375350257176466</v>
      </c>
      <c r="L51" s="59">
        <v>4.3612554522041158E-3</v>
      </c>
      <c r="M51" s="59">
        <v>0.18814428796610416</v>
      </c>
      <c r="N51" s="59">
        <v>0.21312462070061722</v>
      </c>
      <c r="O51" s="34"/>
    </row>
    <row r="52" spans="2:15" x14ac:dyDescent="0.25">
      <c r="B52" s="26"/>
      <c r="C52" s="101" t="s">
        <v>40</v>
      </c>
      <c r="D52" s="59">
        <v>-1.2458128699156412E-2</v>
      </c>
      <c r="E52" s="59">
        <v>-6.1162604844311352E-2</v>
      </c>
      <c r="F52" s="59">
        <v>-0.25975512738420947</v>
      </c>
      <c r="G52" s="59">
        <v>-8.0196592398427247E-2</v>
      </c>
      <c r="H52" s="59">
        <v>-0.38195537253672662</v>
      </c>
      <c r="I52" s="59">
        <v>-0.8214869905445511</v>
      </c>
      <c r="J52" s="59">
        <v>-1</v>
      </c>
      <c r="K52" s="59"/>
      <c r="L52" s="59"/>
      <c r="M52" s="59">
        <v>-1</v>
      </c>
      <c r="N52" s="59"/>
      <c r="O52" s="35"/>
    </row>
    <row r="53" spans="2:15" x14ac:dyDescent="0.25">
      <c r="B53" s="26"/>
      <c r="C53" s="102" t="s">
        <v>48</v>
      </c>
      <c r="D53" s="104">
        <v>-0.74536792152225018</v>
      </c>
      <c r="E53" s="104">
        <v>-0.12137388904707236</v>
      </c>
      <c r="F53" s="104">
        <v>0.34478978135109406</v>
      </c>
      <c r="G53" s="104">
        <v>-0.27515288570693919</v>
      </c>
      <c r="H53" s="104">
        <v>-7.1201924270116734E-3</v>
      </c>
      <c r="I53" s="104">
        <v>-0.10748164444120556</v>
      </c>
      <c r="J53" s="104">
        <v>0.36346465161047403</v>
      </c>
      <c r="K53" s="104">
        <v>-0.26389374859410086</v>
      </c>
      <c r="L53" s="104">
        <v>0.87990385852986197</v>
      </c>
      <c r="M53" s="104">
        <v>1.038076730819526E-2</v>
      </c>
      <c r="N53" s="104">
        <v>-0.37430536167272466</v>
      </c>
      <c r="O53" s="35"/>
    </row>
    <row r="54" spans="2:15" x14ac:dyDescent="0.25">
      <c r="B54" s="26"/>
      <c r="C54" s="103" t="s">
        <v>67</v>
      </c>
      <c r="D54" s="86">
        <v>-8.4698517614402613E-2</v>
      </c>
      <c r="E54" s="105">
        <v>0.1256213292336279</v>
      </c>
      <c r="F54" s="105">
        <v>0.14471217438986139</v>
      </c>
      <c r="G54" s="105">
        <v>0.11330914282325266</v>
      </c>
      <c r="H54" s="105">
        <v>8.8087862993907695E-2</v>
      </c>
      <c r="I54" s="105">
        <v>0.22558143896206873</v>
      </c>
      <c r="J54" s="105">
        <v>0.17328003188485996</v>
      </c>
      <c r="K54" s="105">
        <v>-0.25213241180187729</v>
      </c>
      <c r="L54" s="105">
        <v>0.20091796251921834</v>
      </c>
      <c r="M54" s="105">
        <v>0.30559771801207436</v>
      </c>
      <c r="N54" s="105">
        <v>5.5146447678402266E-2</v>
      </c>
      <c r="O54" s="35"/>
    </row>
    <row r="55" spans="2:15" x14ac:dyDescent="0.25">
      <c r="B55" s="26"/>
      <c r="C55" s="172" t="s">
        <v>68</v>
      </c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35"/>
    </row>
    <row r="56" spans="2:15" ht="15" customHeight="1" x14ac:dyDescent="0.25">
      <c r="B56" s="2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34"/>
    </row>
    <row r="57" spans="2:15" x14ac:dyDescent="0.25">
      <c r="B57" s="26"/>
      <c r="C57" s="188" t="s">
        <v>71</v>
      </c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34"/>
    </row>
    <row r="58" spans="2:15" x14ac:dyDescent="0.25">
      <c r="B58" s="26"/>
      <c r="C58" s="189" t="s">
        <v>74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34"/>
    </row>
    <row r="59" spans="2:15" x14ac:dyDescent="0.25">
      <c r="B59" s="26"/>
      <c r="C59" s="91" t="s">
        <v>37</v>
      </c>
      <c r="D59" s="92">
        <v>2007</v>
      </c>
      <c r="E59" s="92">
        <v>2008</v>
      </c>
      <c r="F59" s="92">
        <v>2009</v>
      </c>
      <c r="G59" s="92">
        <v>2010</v>
      </c>
      <c r="H59" s="92">
        <v>2011</v>
      </c>
      <c r="I59" s="92">
        <v>2012</v>
      </c>
      <c r="J59" s="92">
        <v>2013</v>
      </c>
      <c r="K59" s="92">
        <v>2014</v>
      </c>
      <c r="L59" s="92">
        <v>2015</v>
      </c>
      <c r="M59" s="92">
        <v>2016</v>
      </c>
      <c r="N59" s="92">
        <v>2017</v>
      </c>
      <c r="O59" s="34"/>
    </row>
    <row r="60" spans="2:15" x14ac:dyDescent="0.25">
      <c r="B60" s="26"/>
      <c r="C60" s="100" t="s">
        <v>35</v>
      </c>
      <c r="D60" s="104">
        <v>0.2190884902585728</v>
      </c>
      <c r="E60" s="104">
        <v>8.7632329946225607E-2</v>
      </c>
      <c r="F60" s="104">
        <v>9.704520483201895E-2</v>
      </c>
      <c r="G60" s="104">
        <v>0.13173447676842076</v>
      </c>
      <c r="H60" s="104">
        <v>5.7963339530295421E-2</v>
      </c>
      <c r="I60" s="104">
        <v>0.19927611251038257</v>
      </c>
      <c r="J60" s="104">
        <v>0.13425515069570482</v>
      </c>
      <c r="K60" s="104">
        <v>-0.27513416990532924</v>
      </c>
      <c r="L60" s="104">
        <v>0.13124697751657721</v>
      </c>
      <c r="M60" s="104">
        <v>0.28020913530604563</v>
      </c>
      <c r="N60" s="104">
        <v>4.8584691742999953E-2</v>
      </c>
      <c r="O60" s="34"/>
    </row>
    <row r="61" spans="2:15" x14ac:dyDescent="0.25">
      <c r="B61" s="26"/>
      <c r="C61" s="101" t="s">
        <v>38</v>
      </c>
      <c r="D61" s="59">
        <v>0.21804251960424104</v>
      </c>
      <c r="E61" s="59">
        <v>0.14466713912562978</v>
      </c>
      <c r="F61" s="59">
        <v>8.0437109494752246E-2</v>
      </c>
      <c r="G61" s="59">
        <v>0.10650850248216281</v>
      </c>
      <c r="H61" s="59">
        <v>0.12562042525184047</v>
      </c>
      <c r="I61" s="59">
        <v>0.26049620716365074</v>
      </c>
      <c r="J61" s="59">
        <v>8.8621718186083109E-2</v>
      </c>
      <c r="K61" s="59">
        <v>-0.35352757286237668</v>
      </c>
      <c r="L61" s="59">
        <v>0.1116962549636642</v>
      </c>
      <c r="M61" s="59">
        <v>0.32918805379847038</v>
      </c>
      <c r="N61" s="59">
        <v>-4.2892269224881208E-3</v>
      </c>
      <c r="O61" s="34"/>
    </row>
    <row r="62" spans="2:15" x14ac:dyDescent="0.25">
      <c r="B62" s="26"/>
      <c r="C62" s="101" t="s">
        <v>65</v>
      </c>
      <c r="D62" s="59">
        <v>0.25896779085116117</v>
      </c>
      <c r="E62" s="59">
        <v>0.13066323914500511</v>
      </c>
      <c r="F62" s="59">
        <v>6.9054488351268928E-2</v>
      </c>
      <c r="G62" s="59">
        <v>0.20017237573150837</v>
      </c>
      <c r="H62" s="59">
        <v>0.29928113243709742</v>
      </c>
      <c r="I62" s="59">
        <v>0.24781399243972246</v>
      </c>
      <c r="J62" s="59">
        <v>9.1500611382200336E-2</v>
      </c>
      <c r="K62" s="59">
        <v>-0.47362838061695789</v>
      </c>
      <c r="L62" s="59">
        <v>0.1529764584873734</v>
      </c>
      <c r="M62" s="59">
        <v>0.44434801459537265</v>
      </c>
      <c r="N62" s="59">
        <v>-0.27088608869979125</v>
      </c>
      <c r="O62" s="34"/>
    </row>
    <row r="63" spans="2:15" x14ac:dyDescent="0.25">
      <c r="B63" s="26"/>
      <c r="C63" s="101" t="s">
        <v>66</v>
      </c>
      <c r="D63" s="59">
        <v>0.12879088564307128</v>
      </c>
      <c r="E63" s="59">
        <v>0.27460257438443514</v>
      </c>
      <c r="F63" s="59">
        <v>0.47360535537667459</v>
      </c>
      <c r="G63" s="59">
        <v>0.10570380047017802</v>
      </c>
      <c r="H63" s="59">
        <v>6.606585483479388E-2</v>
      </c>
      <c r="I63" s="59">
        <v>0.226269475076325</v>
      </c>
      <c r="J63" s="59">
        <v>0.17879644272593764</v>
      </c>
      <c r="K63" s="59">
        <v>-1.9402050246266622E-2</v>
      </c>
      <c r="L63" s="59">
        <v>-0.14168111385939852</v>
      </c>
      <c r="M63" s="59">
        <v>9.8092323385126301E-2</v>
      </c>
      <c r="N63" s="59">
        <v>0.13370947065451966</v>
      </c>
      <c r="O63" s="34"/>
    </row>
    <row r="64" spans="2:15" x14ac:dyDescent="0.25">
      <c r="B64" s="26"/>
      <c r="C64" s="101" t="s">
        <v>39</v>
      </c>
      <c r="D64" s="59">
        <v>0.23495376422769132</v>
      </c>
      <c r="E64" s="59">
        <v>-2.2647926040631261E-2</v>
      </c>
      <c r="F64" s="59">
        <v>2.7351848621022468E-2</v>
      </c>
      <c r="G64" s="59">
        <v>0.48175252557642168</v>
      </c>
      <c r="H64" s="59">
        <v>-0.22686353081251864</v>
      </c>
      <c r="I64" s="59">
        <v>-0.14565607397629499</v>
      </c>
      <c r="J64" s="59">
        <v>7.5390776582286101E-2</v>
      </c>
      <c r="K64" s="59">
        <v>0.29549663857966357</v>
      </c>
      <c r="L64" s="59">
        <v>-3.0064547645864526E-2</v>
      </c>
      <c r="M64" s="59">
        <v>0.14694473429316468</v>
      </c>
      <c r="N64" s="59">
        <v>0.18004972479130532</v>
      </c>
      <c r="O64" s="34"/>
    </row>
    <row r="65" spans="2:15" x14ac:dyDescent="0.25">
      <c r="B65" s="26"/>
      <c r="C65" s="101" t="s">
        <v>40</v>
      </c>
      <c r="D65" s="59">
        <v>-2.969994178623403E-2</v>
      </c>
      <c r="E65" s="59">
        <v>-0.1125345939305723</v>
      </c>
      <c r="F65" s="59">
        <v>-0.28087642906115196</v>
      </c>
      <c r="G65" s="59">
        <v>-9.4034977477704063E-2</v>
      </c>
      <c r="H65" s="59">
        <v>-0.40210046699231439</v>
      </c>
      <c r="I65" s="59">
        <v>-0.82778275209263352</v>
      </c>
      <c r="J65" s="59">
        <v>-1</v>
      </c>
      <c r="K65" s="59">
        <v>0</v>
      </c>
      <c r="L65" s="59">
        <v>976.89180309588005</v>
      </c>
      <c r="M65" s="59">
        <v>-1</v>
      </c>
      <c r="N65" s="59">
        <v>0</v>
      </c>
      <c r="O65" s="35"/>
    </row>
    <row r="66" spans="2:15" x14ac:dyDescent="0.25">
      <c r="B66" s="26"/>
      <c r="C66" s="102" t="s">
        <v>48</v>
      </c>
      <c r="D66" s="104">
        <v>-0.74981362537610718</v>
      </c>
      <c r="E66" s="104">
        <v>-0.16945119318480606</v>
      </c>
      <c r="F66" s="104">
        <v>0.30641908576813615</v>
      </c>
      <c r="G66" s="104">
        <v>-0.28605816547465113</v>
      </c>
      <c r="H66" s="104">
        <v>-3.9482997017190491E-2</v>
      </c>
      <c r="I66" s="104">
        <v>-0.13895880546731687</v>
      </c>
      <c r="J66" s="104">
        <v>0.32624083124581049</v>
      </c>
      <c r="K66" s="104">
        <v>-0.28702938166261616</v>
      </c>
      <c r="L66" s="104">
        <v>0.81546768108302259</v>
      </c>
      <c r="M66" s="104">
        <v>-2.4654738963587719E-2</v>
      </c>
      <c r="N66" s="104">
        <v>-0.39136443761641249</v>
      </c>
      <c r="O66" s="35"/>
    </row>
    <row r="67" spans="2:15" x14ac:dyDescent="0.25">
      <c r="B67" s="26"/>
      <c r="C67" s="103" t="s">
        <v>67</v>
      </c>
      <c r="D67" s="105">
        <v>-0.10067906237533431</v>
      </c>
      <c r="E67" s="105">
        <v>6.4028760659957884E-2</v>
      </c>
      <c r="F67" s="105">
        <v>0.11205026471243196</v>
      </c>
      <c r="G67" s="105">
        <v>9.6559475988639898E-2</v>
      </c>
      <c r="H67" s="105">
        <v>5.2621762647790504E-2</v>
      </c>
      <c r="I67" s="105">
        <v>0.18235787491484068</v>
      </c>
      <c r="J67" s="105">
        <v>0.1412484239566727</v>
      </c>
      <c r="K67" s="105">
        <v>-0.27563770070730531</v>
      </c>
      <c r="L67" s="105">
        <v>0.15975491974930756</v>
      </c>
      <c r="M67" s="105">
        <v>0.26032540234864188</v>
      </c>
      <c r="N67" s="105">
        <v>2.6378703350628196E-2</v>
      </c>
      <c r="O67" s="35"/>
    </row>
    <row r="68" spans="2:15" x14ac:dyDescent="0.25">
      <c r="B68" s="26"/>
      <c r="C68" s="172" t="s">
        <v>68</v>
      </c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35"/>
    </row>
    <row r="69" spans="2:15" x14ac:dyDescent="0.25">
      <c r="B69" s="27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31"/>
    </row>
    <row r="70" spans="2:15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2" spans="2:15" x14ac:dyDescent="0.25">
      <c r="B72" s="65" t="s">
        <v>19</v>
      </c>
      <c r="C72" s="14"/>
      <c r="D72" s="14"/>
      <c r="E72" s="14"/>
      <c r="F72" s="14"/>
      <c r="G72" s="15"/>
      <c r="H72" s="15"/>
      <c r="I72" s="15"/>
      <c r="J72" s="15"/>
      <c r="K72" s="15"/>
      <c r="L72" s="15"/>
      <c r="M72" s="15"/>
      <c r="N72" s="15"/>
      <c r="O72" s="29"/>
    </row>
    <row r="73" spans="2:15" ht="15" customHeight="1" x14ac:dyDescent="0.25">
      <c r="B73" s="16"/>
      <c r="C73" s="183" t="str">
        <f>+CONCATENATE("En el año ",G77," los impuestos de",D83," representaron  ",FIXED(H83*100,1),"% del total de tributos internos recaudados por la suma de S/ ",FIXED(G83/1000,1)," millones de soles. Mientras que los  Impuesto de ",D85," alcanzaron  una participación de ",FIXED(H85*100,1),"% sumando S/ ",FIXED(G85/1000,1)," millones de soles y el impuesto ",D92," representó el ",FIXED(H92*100,1),"%, sumando S/ ",FIXED(G92/1000,1)," millones de soles. Los impuestos aduaneros fueron S/", FIXED(G97/1000,1), " millones de soles.")</f>
        <v>En el año 2017 los impuestos de   Tercera Categoría representaron  27.3% del total de tributos internos recaudados por la suma de S/ 21.6 millones de soles. Mientras que los  Impuesto de    Quinta Categoría alcanzaron  una participación de 6.0% sumando S/ 4.8 millones de soles y el impuesto    Imp. General a las Ventas representó el 15.1%, sumando S/ 12.0 millones de soles. Los impuestos aduaneros fueron S/2.4 millones de soles.</v>
      </c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32"/>
    </row>
    <row r="74" spans="2:15" x14ac:dyDescent="0.25">
      <c r="B74" s="17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32"/>
    </row>
    <row r="75" spans="2:15" x14ac:dyDescent="0.25">
      <c r="B75" s="17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30"/>
    </row>
    <row r="76" spans="2:15" x14ac:dyDescent="0.25">
      <c r="B76" s="17"/>
      <c r="C76" s="6"/>
      <c r="D76" s="173" t="s">
        <v>46</v>
      </c>
      <c r="E76" s="173"/>
      <c r="F76" s="173"/>
      <c r="G76" s="173"/>
      <c r="H76" s="173"/>
      <c r="I76" s="173"/>
      <c r="J76" s="173"/>
      <c r="K76" s="173"/>
      <c r="L76" s="173"/>
      <c r="M76" s="173"/>
      <c r="N76" s="6"/>
      <c r="O76" s="30"/>
    </row>
    <row r="77" spans="2:15" ht="15" customHeight="1" x14ac:dyDescent="0.25">
      <c r="B77" s="17"/>
      <c r="C77" s="6"/>
      <c r="D77" s="174" t="s">
        <v>20</v>
      </c>
      <c r="E77" s="175"/>
      <c r="F77" s="176"/>
      <c r="G77" s="180">
        <v>2017</v>
      </c>
      <c r="H77" s="180"/>
      <c r="I77" s="180">
        <v>2016</v>
      </c>
      <c r="J77" s="180"/>
      <c r="K77" s="185" t="s">
        <v>83</v>
      </c>
      <c r="L77" s="185"/>
      <c r="M77" s="152" t="s">
        <v>54</v>
      </c>
      <c r="N77" s="6"/>
      <c r="O77" s="30"/>
    </row>
    <row r="78" spans="2:15" x14ac:dyDescent="0.25">
      <c r="B78" s="17"/>
      <c r="C78" s="6"/>
      <c r="D78" s="177"/>
      <c r="E78" s="178"/>
      <c r="F78" s="179"/>
      <c r="G78" s="83" t="s">
        <v>50</v>
      </c>
      <c r="H78" s="83" t="s">
        <v>6</v>
      </c>
      <c r="I78" s="83" t="s">
        <v>50</v>
      </c>
      <c r="J78" s="83" t="s">
        <v>6</v>
      </c>
      <c r="K78" s="83" t="s">
        <v>50</v>
      </c>
      <c r="L78" s="83" t="s">
        <v>7</v>
      </c>
      <c r="M78" s="83" t="s">
        <v>55</v>
      </c>
      <c r="N78" s="6"/>
      <c r="O78" s="30"/>
    </row>
    <row r="79" spans="2:15" x14ac:dyDescent="0.25">
      <c r="B79" s="17"/>
      <c r="C79" s="22"/>
      <c r="D79" s="171" t="s">
        <v>35</v>
      </c>
      <c r="E79" s="171"/>
      <c r="F79" s="171"/>
      <c r="G79" s="78">
        <f>+G96+G91+G80</f>
        <v>79260.048609999998</v>
      </c>
      <c r="H79" s="80"/>
      <c r="I79" s="78">
        <f>+I96+I91+I80</f>
        <v>73526.807950000002</v>
      </c>
      <c r="J79" s="80"/>
      <c r="K79" s="84">
        <f>+G79-I79</f>
        <v>5733.2406599999958</v>
      </c>
      <c r="L79" s="85">
        <f t="shared" ref="L79:L101" si="4">+IF(I79=0,"  - ",G79/I79-1)</f>
        <v>7.797483421147211E-2</v>
      </c>
      <c r="M79" s="85">
        <v>4.8584691742999953E-2</v>
      </c>
      <c r="N79" s="6"/>
      <c r="O79" s="30"/>
    </row>
    <row r="80" spans="2:15" x14ac:dyDescent="0.25">
      <c r="B80" s="17"/>
      <c r="C80" s="22"/>
      <c r="D80" s="169" t="s">
        <v>11</v>
      </c>
      <c r="E80" s="169"/>
      <c r="F80" s="169"/>
      <c r="G80" s="75">
        <v>50203.526789999996</v>
      </c>
      <c r="H80" s="81">
        <f t="shared" ref="H80:H96" si="5">+G80/G$79</f>
        <v>0.63340267474509182</v>
      </c>
      <c r="I80" s="75">
        <v>49045.132519999999</v>
      </c>
      <c r="J80" s="81">
        <f t="shared" ref="J80:J96" si="6">+I80/I$79</f>
        <v>0.66703742332119009</v>
      </c>
      <c r="K80" s="86">
        <f>+G80-I80</f>
        <v>1158.3942699999971</v>
      </c>
      <c r="L80" s="87">
        <f t="shared" si="4"/>
        <v>2.3618944643031048E-2</v>
      </c>
      <c r="M80" s="87">
        <v>-4.2892269224881208E-3</v>
      </c>
      <c r="N80" s="6"/>
      <c r="O80" s="30"/>
    </row>
    <row r="81" spans="2:15" x14ac:dyDescent="0.25">
      <c r="B81" s="17"/>
      <c r="C81" s="23"/>
      <c r="D81" s="170" t="s">
        <v>21</v>
      </c>
      <c r="E81" s="170"/>
      <c r="F81" s="170"/>
      <c r="G81" s="76">
        <v>1820.9890499999999</v>
      </c>
      <c r="H81" s="59">
        <f t="shared" si="5"/>
        <v>2.2974866681702379E-2</v>
      </c>
      <c r="I81" s="76">
        <v>1596.1163799999997</v>
      </c>
      <c r="J81" s="59">
        <f t="shared" si="6"/>
        <v>2.1707951487373114E-2</v>
      </c>
      <c r="K81" s="49">
        <f t="shared" ref="K81:K96" si="7">+G81-I81</f>
        <v>224.8726700000002</v>
      </c>
      <c r="L81" s="88">
        <f t="shared" si="4"/>
        <v>0.14088738942707946</v>
      </c>
      <c r="M81" s="88">
        <v>0.10978198524547556</v>
      </c>
      <c r="N81" s="6"/>
      <c r="O81" s="30"/>
    </row>
    <row r="82" spans="2:15" x14ac:dyDescent="0.25">
      <c r="B82" s="17"/>
      <c r="C82" s="23"/>
      <c r="D82" s="170" t="s">
        <v>22</v>
      </c>
      <c r="E82" s="170"/>
      <c r="F82" s="170"/>
      <c r="G82" s="76">
        <v>1291.3531500000001</v>
      </c>
      <c r="H82" s="59">
        <f t="shared" si="5"/>
        <v>1.6292611128137437E-2</v>
      </c>
      <c r="I82" s="76">
        <v>1359.7211100000002</v>
      </c>
      <c r="J82" s="59">
        <f t="shared" si="6"/>
        <v>1.8492861963008693E-2</v>
      </c>
      <c r="K82" s="49">
        <f t="shared" si="7"/>
        <v>-68.367960000000039</v>
      </c>
      <c r="L82" s="88">
        <f t="shared" si="4"/>
        <v>-5.0280869729234401E-2</v>
      </c>
      <c r="M82" s="88">
        <v>-7.61742205365461E-2</v>
      </c>
      <c r="N82" s="6"/>
      <c r="O82" s="30"/>
    </row>
    <row r="83" spans="2:15" x14ac:dyDescent="0.25">
      <c r="B83" s="17"/>
      <c r="C83" s="23"/>
      <c r="D83" s="170" t="s">
        <v>23</v>
      </c>
      <c r="E83" s="170"/>
      <c r="F83" s="170"/>
      <c r="G83" s="76">
        <v>21610.024559999998</v>
      </c>
      <c r="H83" s="59">
        <f t="shared" si="5"/>
        <v>0.27264712725994378</v>
      </c>
      <c r="I83" s="76">
        <v>28830.67211</v>
      </c>
      <c r="J83" s="59">
        <f t="shared" si="6"/>
        <v>0.39211102608460235</v>
      </c>
      <c r="K83" s="49">
        <f t="shared" si="7"/>
        <v>-7220.6475500000015</v>
      </c>
      <c r="L83" s="88">
        <f t="shared" si="4"/>
        <v>-0.25045019840156624</v>
      </c>
      <c r="M83" s="88">
        <v>-0.27088608869979125</v>
      </c>
      <c r="N83" s="6"/>
      <c r="O83" s="30"/>
    </row>
    <row r="84" spans="2:15" x14ac:dyDescent="0.25">
      <c r="B84" s="17"/>
      <c r="C84" s="23"/>
      <c r="D84" s="170" t="s">
        <v>24</v>
      </c>
      <c r="E84" s="170"/>
      <c r="F84" s="170"/>
      <c r="G84" s="76">
        <v>1162.6371599999998</v>
      </c>
      <c r="H84" s="59">
        <f t="shared" si="5"/>
        <v>1.4668640511700536E-2</v>
      </c>
      <c r="I84" s="76">
        <v>1144.60131</v>
      </c>
      <c r="J84" s="59">
        <f t="shared" si="6"/>
        <v>1.556712907730683E-2</v>
      </c>
      <c r="K84" s="49">
        <f t="shared" si="7"/>
        <v>18.035849999999755</v>
      </c>
      <c r="L84" s="88">
        <f t="shared" si="4"/>
        <v>1.5757320773990502E-2</v>
      </c>
      <c r="M84" s="88">
        <v>-1.1936509752933033E-2</v>
      </c>
      <c r="N84" s="6"/>
      <c r="O84" s="30"/>
    </row>
    <row r="85" spans="2:15" x14ac:dyDescent="0.25">
      <c r="B85" s="17"/>
      <c r="C85" s="23"/>
      <c r="D85" s="170" t="s">
        <v>25</v>
      </c>
      <c r="E85" s="170"/>
      <c r="F85" s="170"/>
      <c r="G85" s="76">
        <v>4756.7830599999998</v>
      </c>
      <c r="H85" s="59">
        <f t="shared" si="5"/>
        <v>6.0014889511433522E-2</v>
      </c>
      <c r="I85" s="76">
        <v>4081.37464</v>
      </c>
      <c r="J85" s="59">
        <f t="shared" si="6"/>
        <v>5.5508660770034149E-2</v>
      </c>
      <c r="K85" s="49">
        <f t="shared" si="7"/>
        <v>675.40841999999975</v>
      </c>
      <c r="L85" s="88">
        <f t="shared" si="4"/>
        <v>0.16548552376951098</v>
      </c>
      <c r="M85" s="88">
        <v>0.13370947065451966</v>
      </c>
      <c r="N85" s="6"/>
      <c r="O85" s="30"/>
    </row>
    <row r="86" spans="2:15" x14ac:dyDescent="0.25">
      <c r="B86" s="17"/>
      <c r="C86" s="23"/>
      <c r="D86" s="170" t="s">
        <v>26</v>
      </c>
      <c r="E86" s="170"/>
      <c r="F86" s="170"/>
      <c r="G86" s="76">
        <v>161.04704000000001</v>
      </c>
      <c r="H86" s="59">
        <f t="shared" si="5"/>
        <v>2.0318816708331062E-3</v>
      </c>
      <c r="I86" s="76">
        <v>350.07102000000003</v>
      </c>
      <c r="J86" s="59">
        <f t="shared" si="6"/>
        <v>4.7611344727226121E-3</v>
      </c>
      <c r="K86" s="49">
        <f t="shared" si="7"/>
        <v>-189.02398000000002</v>
      </c>
      <c r="L86" s="88">
        <f t="shared" si="4"/>
        <v>-0.53995894890128304</v>
      </c>
      <c r="M86" s="88">
        <v>-0.55250160908594981</v>
      </c>
      <c r="N86" s="6"/>
      <c r="O86" s="30"/>
    </row>
    <row r="87" spans="2:15" x14ac:dyDescent="0.25">
      <c r="B87" s="17"/>
      <c r="C87" s="23"/>
      <c r="D87" s="170" t="s">
        <v>27</v>
      </c>
      <c r="E87" s="170"/>
      <c r="F87" s="170"/>
      <c r="G87" s="76">
        <v>4549.763539999999</v>
      </c>
      <c r="H87" s="59">
        <f t="shared" si="5"/>
        <v>5.7402987000262438E-2</v>
      </c>
      <c r="I87" s="76">
        <v>4795.864160000001</v>
      </c>
      <c r="J87" s="59">
        <f t="shared" si="6"/>
        <v>6.5226062353492945E-2</v>
      </c>
      <c r="K87" s="49">
        <f t="shared" si="7"/>
        <v>-246.10062000000198</v>
      </c>
      <c r="L87" s="88">
        <f t="shared" si="4"/>
        <v>-5.1315177367326048E-2</v>
      </c>
      <c r="M87" s="88">
        <v>-7.7180328584187996E-2</v>
      </c>
      <c r="N87" s="6"/>
      <c r="O87" s="30"/>
    </row>
    <row r="88" spans="2:15" x14ac:dyDescent="0.25">
      <c r="B88" s="17"/>
      <c r="C88" s="23"/>
      <c r="D88" s="170" t="s">
        <v>28</v>
      </c>
      <c r="E88" s="170"/>
      <c r="F88" s="170"/>
      <c r="G88" s="76">
        <v>5107.0837400000009</v>
      </c>
      <c r="H88" s="59">
        <f t="shared" si="5"/>
        <v>6.4434526972465878E-2</v>
      </c>
      <c r="I88" s="76">
        <v>4439.6310199999998</v>
      </c>
      <c r="J88" s="59">
        <f t="shared" si="6"/>
        <v>6.0381120080978568E-2</v>
      </c>
      <c r="K88" s="49">
        <f t="shared" si="7"/>
        <v>667.45272000000114</v>
      </c>
      <c r="L88" s="88">
        <f t="shared" si="4"/>
        <v>0.15033968295860789</v>
      </c>
      <c r="M88" s="88">
        <v>0.11897656937161849</v>
      </c>
      <c r="N88" s="6"/>
      <c r="O88" s="30"/>
    </row>
    <row r="89" spans="2:15" x14ac:dyDescent="0.25">
      <c r="B89" s="17"/>
      <c r="C89" s="23"/>
      <c r="D89" s="170" t="s">
        <v>57</v>
      </c>
      <c r="E89" s="170"/>
      <c r="F89" s="170"/>
      <c r="G89" s="76">
        <v>7355.6177999999991</v>
      </c>
      <c r="H89" s="59">
        <f t="shared" si="5"/>
        <v>9.2803599404706436E-2</v>
      </c>
      <c r="I89" s="76">
        <v>0</v>
      </c>
      <c r="J89" s="59">
        <f t="shared" si="6"/>
        <v>0</v>
      </c>
      <c r="K89" s="49">
        <f t="shared" si="7"/>
        <v>7355.6177999999991</v>
      </c>
      <c r="L89" s="88" t="str">
        <f t="shared" si="4"/>
        <v xml:space="preserve">  - </v>
      </c>
      <c r="M89" s="88">
        <v>0</v>
      </c>
      <c r="N89" s="6"/>
      <c r="O89" s="30"/>
    </row>
    <row r="90" spans="2:15" x14ac:dyDescent="0.25">
      <c r="B90" s="17"/>
      <c r="C90" s="23"/>
      <c r="D90" s="170" t="s">
        <v>29</v>
      </c>
      <c r="E90" s="170"/>
      <c r="F90" s="170"/>
      <c r="G90" s="76">
        <v>2388.2276900000002</v>
      </c>
      <c r="H90" s="59">
        <f t="shared" si="5"/>
        <v>3.0131544603906348E-2</v>
      </c>
      <c r="I90" s="76">
        <v>2447.0807699999996</v>
      </c>
      <c r="J90" s="59">
        <f t="shared" si="6"/>
        <v>3.3281477031670864E-2</v>
      </c>
      <c r="K90" s="49">
        <f t="shared" si="7"/>
        <v>-58.853079999999409</v>
      </c>
      <c r="L90" s="88">
        <f t="shared" si="4"/>
        <v>-2.4050321804457431E-2</v>
      </c>
      <c r="M90" s="88">
        <v>-5.0658828027339786E-2</v>
      </c>
      <c r="N90" s="6"/>
      <c r="O90" s="30"/>
    </row>
    <row r="91" spans="2:15" x14ac:dyDescent="0.25">
      <c r="B91" s="17"/>
      <c r="C91" s="22"/>
      <c r="D91" s="169" t="s">
        <v>30</v>
      </c>
      <c r="E91" s="169"/>
      <c r="F91" s="169"/>
      <c r="G91" s="75">
        <v>11971.780649999999</v>
      </c>
      <c r="H91" s="81">
        <f t="shared" si="5"/>
        <v>0.15104432636557272</v>
      </c>
      <c r="I91" s="75">
        <v>9867.8812100000014</v>
      </c>
      <c r="J91" s="81">
        <f t="shared" si="6"/>
        <v>0.1342079370113605</v>
      </c>
      <c r="K91" s="86">
        <f t="shared" si="7"/>
        <v>2103.8994399999974</v>
      </c>
      <c r="L91" s="87">
        <f t="shared" si="4"/>
        <v>0.21320680652984847</v>
      </c>
      <c r="M91" s="87">
        <v>0.18012966988805079</v>
      </c>
      <c r="N91" s="6"/>
      <c r="O91" s="30"/>
    </row>
    <row r="92" spans="2:15" x14ac:dyDescent="0.25">
      <c r="B92" s="17"/>
      <c r="C92" s="23"/>
      <c r="D92" s="170" t="s">
        <v>31</v>
      </c>
      <c r="E92" s="170"/>
      <c r="F92" s="170"/>
      <c r="G92" s="76">
        <v>11970.969649999999</v>
      </c>
      <c r="H92" s="59">
        <f t="shared" si="5"/>
        <v>0.15103409422448497</v>
      </c>
      <c r="I92" s="76">
        <v>9867.8812100000014</v>
      </c>
      <c r="J92" s="59">
        <f t="shared" si="6"/>
        <v>0.1342079370113605</v>
      </c>
      <c r="K92" s="49">
        <f t="shared" si="7"/>
        <v>2103.0884399999977</v>
      </c>
      <c r="L92" s="88">
        <f t="shared" si="4"/>
        <v>0.21312462070061722</v>
      </c>
      <c r="M92" s="88">
        <v>0.18004972479130532</v>
      </c>
      <c r="N92" s="6"/>
      <c r="O92" s="30"/>
    </row>
    <row r="93" spans="2:15" x14ac:dyDescent="0.25">
      <c r="B93" s="17"/>
      <c r="C93" s="23"/>
      <c r="D93" s="170" t="s">
        <v>32</v>
      </c>
      <c r="E93" s="170"/>
      <c r="F93" s="170"/>
      <c r="G93" s="76">
        <v>0.81100000000000005</v>
      </c>
      <c r="H93" s="59">
        <f t="shared" si="5"/>
        <v>1.0232141087757025E-5</v>
      </c>
      <c r="I93" s="76">
        <v>0</v>
      </c>
      <c r="J93" s="59">
        <f t="shared" si="6"/>
        <v>0</v>
      </c>
      <c r="K93" s="49">
        <f t="shared" si="7"/>
        <v>0.81100000000000005</v>
      </c>
      <c r="L93" s="88" t="str">
        <f t="shared" si="4"/>
        <v xml:space="preserve">  - </v>
      </c>
      <c r="M93" s="88">
        <v>0</v>
      </c>
      <c r="N93" s="6"/>
      <c r="O93" s="30"/>
    </row>
    <row r="94" spans="2:15" x14ac:dyDescent="0.25">
      <c r="B94" s="17"/>
      <c r="C94" s="23"/>
      <c r="D94" s="170" t="s">
        <v>33</v>
      </c>
      <c r="E94" s="170"/>
      <c r="F94" s="170"/>
      <c r="G94" s="76">
        <v>0</v>
      </c>
      <c r="H94" s="59">
        <f t="shared" si="5"/>
        <v>0</v>
      </c>
      <c r="I94" s="76">
        <v>0</v>
      </c>
      <c r="J94" s="59">
        <f t="shared" si="6"/>
        <v>0</v>
      </c>
      <c r="K94" s="49">
        <f t="shared" si="7"/>
        <v>0</v>
      </c>
      <c r="L94" s="88" t="str">
        <f t="shared" si="4"/>
        <v xml:space="preserve">  - </v>
      </c>
      <c r="M94" s="88">
        <v>0</v>
      </c>
      <c r="N94" s="6"/>
      <c r="O94" s="30"/>
    </row>
    <row r="95" spans="2:15" x14ac:dyDescent="0.25">
      <c r="B95" s="17"/>
      <c r="C95" s="23"/>
      <c r="D95" s="170" t="s">
        <v>34</v>
      </c>
      <c r="E95" s="170"/>
      <c r="F95" s="170"/>
      <c r="G95" s="76">
        <v>0</v>
      </c>
      <c r="H95" s="59">
        <f t="shared" si="5"/>
        <v>0</v>
      </c>
      <c r="I95" s="76">
        <v>0</v>
      </c>
      <c r="J95" s="59">
        <f t="shared" si="6"/>
        <v>0</v>
      </c>
      <c r="K95" s="49">
        <f t="shared" si="7"/>
        <v>0</v>
      </c>
      <c r="L95" s="88" t="str">
        <f t="shared" si="4"/>
        <v xml:space="preserve">  - </v>
      </c>
      <c r="M95" s="88">
        <v>0</v>
      </c>
      <c r="N95" s="6"/>
      <c r="O95" s="30"/>
    </row>
    <row r="96" spans="2:15" x14ac:dyDescent="0.25">
      <c r="B96" s="17"/>
      <c r="C96" s="22"/>
      <c r="D96" s="169" t="s">
        <v>17</v>
      </c>
      <c r="E96" s="169"/>
      <c r="F96" s="169"/>
      <c r="G96" s="77">
        <v>17084.741169999998</v>
      </c>
      <c r="H96" s="81">
        <f t="shared" si="5"/>
        <v>0.21555299888933538</v>
      </c>
      <c r="I96" s="77">
        <v>14613.79422</v>
      </c>
      <c r="J96" s="81">
        <f t="shared" si="6"/>
        <v>0.19875463966744933</v>
      </c>
      <c r="K96" s="86">
        <f t="shared" si="7"/>
        <v>2470.9469499999977</v>
      </c>
      <c r="L96" s="87">
        <f t="shared" si="4"/>
        <v>0.16908319036122288</v>
      </c>
      <c r="M96" s="87">
        <v>0.13720904967467717</v>
      </c>
      <c r="N96" s="6"/>
      <c r="O96" s="30"/>
    </row>
    <row r="97" spans="2:15" x14ac:dyDescent="0.25">
      <c r="B97" s="17"/>
      <c r="C97" s="23"/>
      <c r="D97" s="171" t="s">
        <v>62</v>
      </c>
      <c r="E97" s="171"/>
      <c r="F97" s="171"/>
      <c r="G97" s="78">
        <v>2445.5070900000001</v>
      </c>
      <c r="H97" s="80"/>
      <c r="I97" s="78">
        <v>3908.4673900000003</v>
      </c>
      <c r="J97" s="80"/>
      <c r="K97" s="84">
        <f>+G97-I97</f>
        <v>-1462.9603000000002</v>
      </c>
      <c r="L97" s="85">
        <f t="shared" si="4"/>
        <v>-0.37430536167272466</v>
      </c>
      <c r="M97" s="85">
        <v>-0.39136443761641249</v>
      </c>
      <c r="N97" s="6"/>
      <c r="O97" s="30"/>
    </row>
    <row r="98" spans="2:15" x14ac:dyDescent="0.25">
      <c r="B98" s="17"/>
      <c r="C98" s="23"/>
      <c r="D98" s="170" t="s">
        <v>58</v>
      </c>
      <c r="E98" s="170"/>
      <c r="F98" s="170"/>
      <c r="G98" s="76">
        <v>529.82017000000019</v>
      </c>
      <c r="H98" s="59">
        <f>+IF(G98=0,0,G98/G$97)</f>
        <v>0.21665043301919037</v>
      </c>
      <c r="I98" s="76">
        <v>597.86152000000004</v>
      </c>
      <c r="J98" s="59">
        <f>+IF(I98=0,0,I98/I$97)</f>
        <v>0.15296571784880619</v>
      </c>
      <c r="K98" s="49">
        <f t="shared" ref="K98:K102" si="8">+G98-I98</f>
        <v>-68.041349999999852</v>
      </c>
      <c r="L98" s="88">
        <f t="shared" si="4"/>
        <v>-0.11380787644603696</v>
      </c>
      <c r="M98" s="88">
        <v>-0.13796921299963161</v>
      </c>
      <c r="N98" s="6"/>
      <c r="O98" s="30"/>
    </row>
    <row r="99" spans="2:15" x14ac:dyDescent="0.25">
      <c r="B99" s="17"/>
      <c r="C99" s="23"/>
      <c r="D99" s="170" t="s">
        <v>59</v>
      </c>
      <c r="E99" s="170"/>
      <c r="F99" s="170"/>
      <c r="G99" s="76">
        <v>1809.8506081003436</v>
      </c>
      <c r="H99" s="59">
        <f>+IF(G99=0,0,G99/G$97)</f>
        <v>0.74007170762295504</v>
      </c>
      <c r="I99" s="76">
        <v>2960.349713809589</v>
      </c>
      <c r="J99" s="59">
        <f>+IF(I99=0,0,I99/I$97)</f>
        <v>0.75741957611921862</v>
      </c>
      <c r="K99" s="49">
        <f t="shared" si="8"/>
        <v>-1150.4991057092454</v>
      </c>
      <c r="L99" s="88">
        <f t="shared" si="4"/>
        <v>-0.38863621427642114</v>
      </c>
      <c r="M99" s="88">
        <v>-0.4053045707094578</v>
      </c>
      <c r="N99" s="6"/>
      <c r="O99" s="30"/>
    </row>
    <row r="100" spans="2:15" x14ac:dyDescent="0.25">
      <c r="B100" s="17"/>
      <c r="C100" s="23"/>
      <c r="D100" s="170" t="s">
        <v>60</v>
      </c>
      <c r="E100" s="170"/>
      <c r="F100" s="170"/>
      <c r="G100" s="76">
        <v>19.70245189965642</v>
      </c>
      <c r="H100" s="59">
        <f>+IF(G100=0,0,G100/G$97)</f>
        <v>8.0565916084325978E-3</v>
      </c>
      <c r="I100" s="76">
        <v>74.980136190410946</v>
      </c>
      <c r="J100" s="59">
        <f>+IF(I100=0,0,I100/I$97)</f>
        <v>1.918402501764533E-2</v>
      </c>
      <c r="K100" s="49">
        <f t="shared" si="8"/>
        <v>-55.277684290754522</v>
      </c>
      <c r="L100" s="88">
        <f t="shared" si="4"/>
        <v>-0.73723104677187656</v>
      </c>
      <c r="M100" s="88">
        <v>-0.7443952371839051</v>
      </c>
      <c r="N100" s="6"/>
      <c r="O100" s="30"/>
    </row>
    <row r="101" spans="2:15" x14ac:dyDescent="0.25">
      <c r="B101" s="17"/>
      <c r="C101" s="23"/>
      <c r="D101" s="170" t="s">
        <v>61</v>
      </c>
      <c r="E101" s="170"/>
      <c r="F101" s="170"/>
      <c r="G101" s="76">
        <v>86.133860000000013</v>
      </c>
      <c r="H101" s="59">
        <f>+IF(G101=0,0,G101/G$97)</f>
        <v>3.5221267749422067E-2</v>
      </c>
      <c r="I101" s="76">
        <v>275.27602000000002</v>
      </c>
      <c r="J101" s="59">
        <f>+IF(I101=0,0,I101/I$97)</f>
        <v>7.0430681014329768E-2</v>
      </c>
      <c r="K101" s="49">
        <f t="shared" si="8"/>
        <v>-189.14215999999999</v>
      </c>
      <c r="L101" s="88">
        <f t="shared" si="4"/>
        <v>-0.68710002418663274</v>
      </c>
      <c r="M101" s="88">
        <v>-0.69563099780093163</v>
      </c>
      <c r="N101" s="6"/>
      <c r="O101" s="30"/>
    </row>
    <row r="102" spans="2:15" x14ac:dyDescent="0.25">
      <c r="B102" s="17"/>
      <c r="C102" s="23"/>
      <c r="D102" s="163" t="s">
        <v>63</v>
      </c>
      <c r="E102" s="163"/>
      <c r="F102" s="163"/>
      <c r="G102" s="79">
        <f>+G97+G79</f>
        <v>81705.555699999997</v>
      </c>
      <c r="H102" s="82"/>
      <c r="I102" s="79">
        <f>+I97+I79</f>
        <v>77435.275340000007</v>
      </c>
      <c r="J102" s="82"/>
      <c r="K102" s="89">
        <f t="shared" si="8"/>
        <v>4270.2803599999897</v>
      </c>
      <c r="L102" s="90">
        <f>+G102/I102-1</f>
        <v>5.5146447678402266E-2</v>
      </c>
      <c r="M102" s="90">
        <v>2.6378703350628196E-2</v>
      </c>
      <c r="N102" s="6"/>
      <c r="O102" s="30"/>
    </row>
    <row r="103" spans="2:15" x14ac:dyDescent="0.25">
      <c r="B103" s="17"/>
      <c r="C103" s="23"/>
      <c r="D103" s="186" t="s">
        <v>64</v>
      </c>
      <c r="E103" s="186"/>
      <c r="F103" s="186"/>
      <c r="G103" s="186"/>
      <c r="H103" s="186"/>
      <c r="I103" s="186"/>
      <c r="J103" s="186"/>
      <c r="K103" s="186"/>
      <c r="L103" s="186"/>
      <c r="M103" s="186"/>
      <c r="N103" s="6"/>
      <c r="O103" s="30"/>
    </row>
    <row r="104" spans="2:15" x14ac:dyDescent="0.25">
      <c r="B104" s="18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31"/>
    </row>
    <row r="107" spans="2:15" x14ac:dyDescent="0.25">
      <c r="B107" s="65" t="s">
        <v>82</v>
      </c>
      <c r="C107" s="93"/>
      <c r="D107" s="93"/>
      <c r="E107" s="93"/>
      <c r="F107" s="93"/>
      <c r="G107" s="94"/>
      <c r="H107" s="94"/>
      <c r="I107" s="94"/>
      <c r="J107" s="94"/>
      <c r="K107" s="94"/>
      <c r="L107" s="94"/>
      <c r="M107" s="94"/>
      <c r="N107" s="94"/>
      <c r="O107" s="29"/>
    </row>
    <row r="108" spans="2:15" ht="15" customHeight="1" x14ac:dyDescent="0.25">
      <c r="B108" s="107"/>
      <c r="C108" s="183" t="str">
        <f>+CONCATENATE("En el año ",F132," el número de contribuyentes activos ascendió a ",FIXED(H132,1)," creciendo  ",FIXED(I132*100,1),"% y una participación respecto al total a nivel nacional de  ",FIXED(J132*100,1),"%")</f>
        <v>En el año 2017 el número de contribuyentes activos ascendió a 44.3 creciendo  9.3% y una participación respecto al total a nivel nacional de  0.5%</v>
      </c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32"/>
    </row>
    <row r="109" spans="2:15" x14ac:dyDescent="0.25">
      <c r="B109" s="98"/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30"/>
    </row>
    <row r="110" spans="2:15" x14ac:dyDescent="0.25">
      <c r="B110" s="98"/>
      <c r="C110" s="97"/>
      <c r="D110" s="97"/>
      <c r="E110" s="97"/>
      <c r="F110" s="210" t="s">
        <v>77</v>
      </c>
      <c r="G110" s="210"/>
      <c r="H110" s="210"/>
      <c r="I110" s="210"/>
      <c r="J110" s="210"/>
      <c r="K110" s="97"/>
      <c r="L110" s="97"/>
      <c r="M110" s="97"/>
      <c r="N110" s="97"/>
      <c r="O110" s="30"/>
    </row>
    <row r="111" spans="2:15" x14ac:dyDescent="0.25">
      <c r="B111" s="98"/>
      <c r="C111" s="97"/>
      <c r="D111" s="97"/>
      <c r="E111" s="97"/>
      <c r="F111" s="188" t="s">
        <v>78</v>
      </c>
      <c r="G111" s="188"/>
      <c r="H111" s="188"/>
      <c r="I111" s="188"/>
      <c r="J111" s="188"/>
      <c r="K111" s="97"/>
      <c r="L111" s="97"/>
      <c r="M111" s="97"/>
      <c r="N111" s="97"/>
      <c r="O111" s="30"/>
    </row>
    <row r="112" spans="2:15" x14ac:dyDescent="0.25">
      <c r="B112" s="17"/>
      <c r="C112" s="6"/>
      <c r="D112" s="6"/>
      <c r="E112" s="6"/>
      <c r="F112" s="83" t="s">
        <v>75</v>
      </c>
      <c r="G112" s="83" t="s">
        <v>76</v>
      </c>
      <c r="H112" s="83" t="s">
        <v>1</v>
      </c>
      <c r="I112" s="83" t="s">
        <v>79</v>
      </c>
      <c r="J112" s="83" t="s">
        <v>80</v>
      </c>
      <c r="K112" s="6"/>
      <c r="L112" s="6"/>
      <c r="M112" s="6"/>
      <c r="N112" s="6"/>
      <c r="O112" s="30"/>
    </row>
    <row r="113" spans="2:15" x14ac:dyDescent="0.25">
      <c r="B113" s="17"/>
      <c r="C113" s="6"/>
      <c r="D113" s="6"/>
      <c r="E113" s="6"/>
      <c r="F113" s="124">
        <v>1998</v>
      </c>
      <c r="G113" s="76">
        <v>1907.1309999999996</v>
      </c>
      <c r="H113" s="76">
        <v>7.9189999999999996</v>
      </c>
      <c r="I113" s="59"/>
      <c r="J113" s="59"/>
      <c r="K113" s="97"/>
      <c r="L113" s="6"/>
      <c r="M113" s="6"/>
      <c r="N113" s="6"/>
      <c r="O113" s="30"/>
    </row>
    <row r="114" spans="2:15" x14ac:dyDescent="0.25">
      <c r="B114" s="17"/>
      <c r="C114" s="6"/>
      <c r="D114" s="6"/>
      <c r="E114" s="6"/>
      <c r="F114" s="124">
        <v>1999</v>
      </c>
      <c r="G114" s="76">
        <v>1777.9380000000001</v>
      </c>
      <c r="H114" s="76">
        <v>5.9980000000000002</v>
      </c>
      <c r="I114" s="59">
        <f>+H114/H113-1</f>
        <v>-0.24258113398156322</v>
      </c>
      <c r="J114" s="59">
        <f>+H114/G114</f>
        <v>3.3735709569175077E-3</v>
      </c>
      <c r="K114" s="97"/>
      <c r="L114" s="6"/>
      <c r="M114" s="6"/>
      <c r="N114" s="6"/>
      <c r="O114" s="30"/>
    </row>
    <row r="115" spans="2:15" x14ac:dyDescent="0.25">
      <c r="B115" s="17"/>
      <c r="C115" s="6"/>
      <c r="D115" s="6"/>
      <c r="E115" s="6"/>
      <c r="F115" s="124">
        <v>2000</v>
      </c>
      <c r="G115" s="76">
        <v>1971.741</v>
      </c>
      <c r="H115" s="76">
        <v>6.702</v>
      </c>
      <c r="I115" s="59">
        <f t="shared" ref="I115:I132" si="9">+H115/H114-1</f>
        <v>0.11737245748582859</v>
      </c>
      <c r="J115" s="59">
        <f t="shared" ref="J115:J132" si="10">+H115/G115</f>
        <v>3.3990265455757121E-3</v>
      </c>
      <c r="K115" s="97"/>
      <c r="L115" s="6"/>
      <c r="M115" s="6"/>
      <c r="N115" s="6"/>
      <c r="O115" s="30"/>
    </row>
    <row r="116" spans="2:15" x14ac:dyDescent="0.25">
      <c r="B116" s="17"/>
      <c r="C116" s="6"/>
      <c r="D116" s="6"/>
      <c r="E116" s="6"/>
      <c r="F116" s="124">
        <v>2001</v>
      </c>
      <c r="G116" s="76">
        <v>2181.5149999999999</v>
      </c>
      <c r="H116" s="76">
        <v>7.5819999999999999</v>
      </c>
      <c r="I116" s="59">
        <f t="shared" si="9"/>
        <v>0.13130408833184126</v>
      </c>
      <c r="J116" s="59">
        <f t="shared" si="10"/>
        <v>3.4755662922326919E-3</v>
      </c>
      <c r="K116" s="97"/>
      <c r="L116" s="6"/>
      <c r="M116" s="6"/>
      <c r="N116" s="6"/>
      <c r="O116" s="30"/>
    </row>
    <row r="117" spans="2:15" x14ac:dyDescent="0.25">
      <c r="B117" s="17"/>
      <c r="C117" s="6"/>
      <c r="D117" s="6"/>
      <c r="E117" s="6"/>
      <c r="F117" s="124">
        <v>2002</v>
      </c>
      <c r="G117" s="76">
        <v>2421.1780000000003</v>
      </c>
      <c r="H117" s="76">
        <v>8.4480000000000004</v>
      </c>
      <c r="I117" s="59">
        <f t="shared" si="9"/>
        <v>0.11421788446320247</v>
      </c>
      <c r="J117" s="59">
        <f t="shared" si="10"/>
        <v>3.4892106239194308E-3</v>
      </c>
      <c r="K117" s="97"/>
      <c r="L117" s="6"/>
      <c r="M117" s="6"/>
      <c r="N117" s="6"/>
      <c r="O117" s="30"/>
    </row>
    <row r="118" spans="2:15" x14ac:dyDescent="0.25">
      <c r="B118" s="17"/>
      <c r="C118" s="6"/>
      <c r="D118" s="6"/>
      <c r="E118" s="6"/>
      <c r="F118" s="124">
        <v>2003</v>
      </c>
      <c r="G118" s="76">
        <v>2675.5149999999999</v>
      </c>
      <c r="H118" s="76">
        <v>9.8049999999999997</v>
      </c>
      <c r="I118" s="59">
        <f t="shared" si="9"/>
        <v>0.16062973484848486</v>
      </c>
      <c r="J118" s="59">
        <f t="shared" si="10"/>
        <v>3.6647150174826154E-3</v>
      </c>
      <c r="K118" s="97"/>
      <c r="L118" s="6"/>
      <c r="M118" s="6"/>
      <c r="N118" s="6"/>
      <c r="O118" s="30"/>
    </row>
    <row r="119" spans="2:15" x14ac:dyDescent="0.25">
      <c r="B119" s="17"/>
      <c r="C119" s="6"/>
      <c r="D119" s="6"/>
      <c r="E119" s="6"/>
      <c r="F119" s="124">
        <v>2004</v>
      </c>
      <c r="G119" s="76">
        <v>2917.98</v>
      </c>
      <c r="H119" s="76">
        <v>10.971</v>
      </c>
      <c r="I119" s="59">
        <f t="shared" si="9"/>
        <v>0.11891891891891904</v>
      </c>
      <c r="J119" s="59">
        <f t="shared" si="10"/>
        <v>3.7597927333292208E-3</v>
      </c>
      <c r="K119" s="97"/>
      <c r="L119" s="6"/>
      <c r="M119" s="6"/>
      <c r="N119" s="6"/>
      <c r="O119" s="30"/>
    </row>
    <row r="120" spans="2:15" x14ac:dyDescent="0.25">
      <c r="B120" s="17"/>
      <c r="C120" s="6"/>
      <c r="D120" s="6"/>
      <c r="E120" s="6"/>
      <c r="F120" s="124">
        <v>2005</v>
      </c>
      <c r="G120" s="76">
        <v>3283.3780000000006</v>
      </c>
      <c r="H120" s="76">
        <v>12.449</v>
      </c>
      <c r="I120" s="59">
        <f t="shared" si="9"/>
        <v>0.13471880411995252</v>
      </c>
      <c r="J120" s="59">
        <f t="shared" si="10"/>
        <v>3.7915220239643434E-3</v>
      </c>
      <c r="K120" s="97"/>
      <c r="L120" s="6"/>
      <c r="M120" s="6"/>
      <c r="N120" s="6"/>
      <c r="O120" s="30"/>
    </row>
    <row r="121" spans="2:15" x14ac:dyDescent="0.25">
      <c r="B121" s="17"/>
      <c r="C121" s="6"/>
      <c r="D121" s="6"/>
      <c r="E121" s="6"/>
      <c r="F121" s="124">
        <v>2006</v>
      </c>
      <c r="G121" s="76">
        <v>3482.0789999999997</v>
      </c>
      <c r="H121" s="76">
        <v>13.192</v>
      </c>
      <c r="I121" s="59">
        <f t="shared" si="9"/>
        <v>5.9683508715559608E-2</v>
      </c>
      <c r="J121" s="59">
        <f t="shared" si="10"/>
        <v>3.7885412708901782E-3</v>
      </c>
      <c r="K121" s="97"/>
      <c r="L121" s="6"/>
      <c r="M121" s="6"/>
      <c r="N121" s="6"/>
      <c r="O121" s="30"/>
    </row>
    <row r="122" spans="2:15" x14ac:dyDescent="0.25">
      <c r="B122" s="17"/>
      <c r="C122" s="6"/>
      <c r="D122" s="6"/>
      <c r="E122" s="6"/>
      <c r="F122" s="124">
        <v>2007</v>
      </c>
      <c r="G122" s="76">
        <v>3898.12</v>
      </c>
      <c r="H122" s="76">
        <v>14.984999999999999</v>
      </c>
      <c r="I122" s="59">
        <f t="shared" si="9"/>
        <v>0.13591570648878104</v>
      </c>
      <c r="J122" s="59">
        <f t="shared" si="10"/>
        <v>3.8441607749376623E-3</v>
      </c>
      <c r="K122" s="97"/>
      <c r="L122" s="6"/>
      <c r="M122" s="6"/>
      <c r="N122" s="6"/>
      <c r="O122" s="30"/>
    </row>
    <row r="123" spans="2:15" x14ac:dyDescent="0.25">
      <c r="B123" s="17"/>
      <c r="C123" s="6"/>
      <c r="D123" s="6"/>
      <c r="E123" s="6"/>
      <c r="F123" s="124">
        <v>2008</v>
      </c>
      <c r="G123" s="76">
        <v>4309.1000000000004</v>
      </c>
      <c r="H123" s="76">
        <v>17.329999999999998</v>
      </c>
      <c r="I123" s="59">
        <f t="shared" si="9"/>
        <v>0.15648982315648974</v>
      </c>
      <c r="J123" s="59">
        <f t="shared" si="10"/>
        <v>4.0217214731614482E-3</v>
      </c>
      <c r="K123" s="97"/>
      <c r="L123" s="6"/>
      <c r="M123" s="6"/>
      <c r="N123" s="6"/>
      <c r="O123" s="30"/>
    </row>
    <row r="124" spans="2:15" x14ac:dyDescent="0.25">
      <c r="B124" s="17"/>
      <c r="C124" s="6"/>
      <c r="D124" s="6"/>
      <c r="E124" s="6"/>
      <c r="F124" s="124">
        <v>2009</v>
      </c>
      <c r="G124" s="76">
        <v>4689.0369999999994</v>
      </c>
      <c r="H124" s="76">
        <v>19.556999999999999</v>
      </c>
      <c r="I124" s="59">
        <f t="shared" si="9"/>
        <v>0.12850548182342769</v>
      </c>
      <c r="J124" s="59">
        <f t="shared" si="10"/>
        <v>4.1707924249691358E-3</v>
      </c>
      <c r="K124" s="97"/>
      <c r="L124" s="6"/>
      <c r="M124" s="6"/>
      <c r="N124" s="6"/>
      <c r="O124" s="30"/>
    </row>
    <row r="125" spans="2:15" x14ac:dyDescent="0.25">
      <c r="B125" s="17"/>
      <c r="C125" s="6"/>
      <c r="D125" s="6"/>
      <c r="E125" s="6"/>
      <c r="F125" s="124">
        <v>2010</v>
      </c>
      <c r="G125" s="76">
        <v>5116.8109999999988</v>
      </c>
      <c r="H125" s="76">
        <v>22.15</v>
      </c>
      <c r="I125" s="59">
        <f t="shared" si="9"/>
        <v>0.13258679756608882</v>
      </c>
      <c r="J125" s="59">
        <f t="shared" si="10"/>
        <v>4.3288681172706988E-3</v>
      </c>
      <c r="K125" s="97"/>
      <c r="L125" s="6"/>
      <c r="M125" s="6"/>
      <c r="N125" s="6"/>
      <c r="O125" s="30"/>
    </row>
    <row r="126" spans="2:15" x14ac:dyDescent="0.25">
      <c r="B126" s="17"/>
      <c r="C126" s="6"/>
      <c r="D126" s="6"/>
      <c r="E126" s="6"/>
      <c r="F126" s="124">
        <v>2011</v>
      </c>
      <c r="G126" s="76">
        <v>5623.4490000000005</v>
      </c>
      <c r="H126" s="76">
        <v>25.22</v>
      </c>
      <c r="I126" s="59">
        <f t="shared" si="9"/>
        <v>0.13860045146726874</v>
      </c>
      <c r="J126" s="59">
        <f t="shared" si="10"/>
        <v>4.4847921622477591E-3</v>
      </c>
      <c r="K126" s="97"/>
      <c r="L126" s="6"/>
      <c r="M126" s="6"/>
      <c r="N126" s="6"/>
      <c r="O126" s="30"/>
    </row>
    <row r="127" spans="2:15" x14ac:dyDescent="0.25">
      <c r="B127" s="17"/>
      <c r="C127" s="6"/>
      <c r="D127" s="6"/>
      <c r="E127" s="6"/>
      <c r="F127" s="124">
        <v>2012</v>
      </c>
      <c r="G127" s="76">
        <v>6167.0460000000003</v>
      </c>
      <c r="H127" s="76">
        <v>30.064</v>
      </c>
      <c r="I127" s="59">
        <f t="shared" si="9"/>
        <v>0.19206978588421886</v>
      </c>
      <c r="J127" s="59">
        <f t="shared" si="10"/>
        <v>4.8749433683484764E-3</v>
      </c>
      <c r="K127" s="97"/>
      <c r="L127" s="6"/>
      <c r="M127" s="6"/>
      <c r="N127" s="6"/>
      <c r="O127" s="30"/>
    </row>
    <row r="128" spans="2:15" x14ac:dyDescent="0.25">
      <c r="B128" s="17"/>
      <c r="C128" s="6"/>
      <c r="D128" s="6"/>
      <c r="E128" s="6"/>
      <c r="F128" s="124">
        <v>2013</v>
      </c>
      <c r="G128" s="76">
        <v>6651.9989999999989</v>
      </c>
      <c r="H128" s="76">
        <v>32.252000000000002</v>
      </c>
      <c r="I128" s="59">
        <f t="shared" si="9"/>
        <v>7.277807344332099E-2</v>
      </c>
      <c r="J128" s="59">
        <f t="shared" si="10"/>
        <v>4.8484673554520987E-3</v>
      </c>
      <c r="K128" s="97"/>
      <c r="L128" s="6"/>
      <c r="M128" s="6"/>
      <c r="N128" s="6"/>
      <c r="O128" s="30"/>
    </row>
    <row r="129" spans="2:15" x14ac:dyDescent="0.25">
      <c r="B129" s="17"/>
      <c r="C129" s="6"/>
      <c r="D129" s="6"/>
      <c r="E129" s="6"/>
      <c r="F129" s="124">
        <v>2014</v>
      </c>
      <c r="G129" s="76">
        <v>7112.3010000000004</v>
      </c>
      <c r="H129" s="76">
        <v>35.320999999999998</v>
      </c>
      <c r="I129" s="59">
        <f t="shared" si="9"/>
        <v>9.515688949522505E-2</v>
      </c>
      <c r="J129" s="59">
        <f t="shared" si="10"/>
        <v>4.9661846426353436E-3</v>
      </c>
      <c r="K129" s="97"/>
      <c r="L129" s="6"/>
      <c r="M129" s="6"/>
      <c r="N129" s="6"/>
      <c r="O129" s="30"/>
    </row>
    <row r="130" spans="2:15" x14ac:dyDescent="0.25">
      <c r="B130" s="17"/>
      <c r="C130" s="6"/>
      <c r="D130" s="6"/>
      <c r="E130" s="6"/>
      <c r="F130" s="124">
        <v>2015</v>
      </c>
      <c r="G130" s="76">
        <v>7670.4990000000007</v>
      </c>
      <c r="H130" s="76">
        <v>37.837000000000003</v>
      </c>
      <c r="I130" s="59">
        <f t="shared" si="9"/>
        <v>7.1232411313383093E-2</v>
      </c>
      <c r="J130" s="59">
        <f t="shared" si="10"/>
        <v>4.932795115415568E-3</v>
      </c>
      <c r="K130" s="97"/>
      <c r="L130" s="6"/>
      <c r="M130" s="6"/>
      <c r="N130" s="6"/>
      <c r="O130" s="30"/>
    </row>
    <row r="131" spans="2:15" x14ac:dyDescent="0.25">
      <c r="B131" s="17"/>
      <c r="C131" s="6"/>
      <c r="D131" s="6"/>
      <c r="E131" s="6"/>
      <c r="F131" s="124">
        <v>2016</v>
      </c>
      <c r="G131" s="76">
        <v>8231.9619999999995</v>
      </c>
      <c r="H131" s="76">
        <v>40.484000000000002</v>
      </c>
      <c r="I131" s="59">
        <f t="shared" si="9"/>
        <v>6.9957977640933366E-2</v>
      </c>
      <c r="J131" s="59">
        <f t="shared" si="10"/>
        <v>4.917904139985098E-3</v>
      </c>
      <c r="K131" s="97"/>
      <c r="L131" s="6"/>
      <c r="M131" s="6"/>
      <c r="N131" s="6"/>
      <c r="O131" s="30"/>
    </row>
    <row r="132" spans="2:15" x14ac:dyDescent="0.25">
      <c r="B132" s="17"/>
      <c r="C132" s="6"/>
      <c r="D132" s="6"/>
      <c r="E132" s="6"/>
      <c r="F132" s="124">
        <v>2017</v>
      </c>
      <c r="G132" s="76">
        <v>8841.7419999999984</v>
      </c>
      <c r="H132" s="76">
        <v>44.258000000000003</v>
      </c>
      <c r="I132" s="59">
        <f t="shared" si="9"/>
        <v>9.3222013635016365E-2</v>
      </c>
      <c r="J132" s="59">
        <f t="shared" si="10"/>
        <v>5.0055746933126994E-3</v>
      </c>
      <c r="K132" s="125">
        <f>+H132/Sur!F151</f>
        <v>3.2555621431482253E-2</v>
      </c>
      <c r="L132" s="6"/>
      <c r="M132" s="6"/>
      <c r="N132" s="6"/>
      <c r="O132" s="30"/>
    </row>
    <row r="133" spans="2:15" x14ac:dyDescent="0.25">
      <c r="B133" s="17"/>
      <c r="C133" s="6"/>
      <c r="D133" s="6"/>
      <c r="E133" s="6"/>
      <c r="F133" s="164" t="s">
        <v>81</v>
      </c>
      <c r="G133" s="164"/>
      <c r="H133" s="164"/>
      <c r="I133" s="164"/>
      <c r="J133" s="164"/>
      <c r="K133" s="97"/>
      <c r="L133" s="6"/>
      <c r="M133" s="6"/>
      <c r="N133" s="6"/>
      <c r="O133" s="30"/>
    </row>
    <row r="134" spans="2:15" x14ac:dyDescent="0.25">
      <c r="B134" s="17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30"/>
    </row>
    <row r="135" spans="2:15" x14ac:dyDescent="0.25">
      <c r="B135" s="18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31"/>
    </row>
  </sheetData>
  <mergeCells count="62">
    <mergeCell ref="B1:O2"/>
    <mergeCell ref="C7:N9"/>
    <mergeCell ref="D10:M10"/>
    <mergeCell ref="D11:F12"/>
    <mergeCell ref="G11:H11"/>
    <mergeCell ref="I11:J11"/>
    <mergeCell ref="K11:L11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4:M24"/>
    <mergeCell ref="C30:N30"/>
    <mergeCell ref="C31:N31"/>
    <mergeCell ref="C41:N41"/>
    <mergeCell ref="C44:N44"/>
    <mergeCell ref="C45:N45"/>
    <mergeCell ref="C55:N55"/>
    <mergeCell ref="C57:N57"/>
    <mergeCell ref="C58:N58"/>
    <mergeCell ref="C68:N68"/>
    <mergeCell ref="C73:N75"/>
    <mergeCell ref="D76:M76"/>
    <mergeCell ref="D77:F78"/>
    <mergeCell ref="G77:H77"/>
    <mergeCell ref="I77:J77"/>
    <mergeCell ref="K77:L77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C108:N109"/>
    <mergeCell ref="F110:J110"/>
    <mergeCell ref="F111:J111"/>
    <mergeCell ref="F133:J133"/>
    <mergeCell ref="D99:F99"/>
    <mergeCell ref="D100:F100"/>
    <mergeCell ref="D101:F101"/>
    <mergeCell ref="D102:F102"/>
    <mergeCell ref="D103:M10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P135"/>
  <sheetViews>
    <sheetView zoomScaleNormal="10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5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219" t="s">
        <v>119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2:15" ht="15" customHeight="1" x14ac:dyDescent="0.25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2:15" x14ac:dyDescent="0.25">
      <c r="B3" s="66" t="str">
        <f>+B6</f>
        <v>1. Recaudación Tributos Internos (Soles)</v>
      </c>
      <c r="C3" s="67"/>
      <c r="D3" s="67"/>
      <c r="E3" s="67"/>
      <c r="F3" s="67"/>
      <c r="G3" s="67"/>
      <c r="H3" s="67"/>
      <c r="I3" s="66"/>
      <c r="J3" s="66" t="str">
        <f>+B72</f>
        <v>3. Recaudación Tributos Internos - Detalle de cargas Tributarias</v>
      </c>
      <c r="K3" s="67"/>
      <c r="L3" s="67"/>
      <c r="M3" s="39"/>
      <c r="N3" s="39"/>
      <c r="O3" s="39"/>
    </row>
    <row r="4" spans="2:15" x14ac:dyDescent="0.25">
      <c r="B4" s="66" t="str">
        <f>+B28</f>
        <v>2. Ingresos Tributarios recaudados por la SUNAT  2007-2017, en soles</v>
      </c>
      <c r="C4" s="66"/>
      <c r="D4" s="66"/>
      <c r="E4" s="66"/>
      <c r="F4" s="66"/>
      <c r="G4" s="66"/>
      <c r="H4" s="68"/>
      <c r="I4" s="66"/>
      <c r="J4" s="66" t="str">
        <f>+B107</f>
        <v>4. Número de contribuyentes activos por región</v>
      </c>
      <c r="K4" s="68"/>
      <c r="L4" s="68"/>
      <c r="M4" s="45"/>
      <c r="N4" s="45"/>
      <c r="O4" s="45"/>
    </row>
    <row r="5" spans="2:15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5" x14ac:dyDescent="0.25">
      <c r="B6" s="65" t="s">
        <v>51</v>
      </c>
      <c r="C6" s="14"/>
      <c r="D6" s="14"/>
      <c r="E6" s="14"/>
      <c r="F6" s="14"/>
      <c r="G6" s="15"/>
      <c r="H6" s="15"/>
      <c r="I6" s="15"/>
      <c r="J6" s="15"/>
      <c r="K6" s="15"/>
      <c r="L6" s="15"/>
      <c r="M6" s="15"/>
      <c r="N6" s="15"/>
      <c r="O6" s="29"/>
    </row>
    <row r="7" spans="2:15" ht="15" customHeight="1" x14ac:dyDescent="0.25">
      <c r="B7" s="16"/>
      <c r="C7" s="183" t="str">
        <f>+CONCATENATE("Durante el 2017  en la región se recaudaron S/ ", FIXED(G13/1000,1)," millones por tributos internos,  ", +IF(L13&gt;0, "Un aumento en", "Una reducción de")," ",FIXED(100*L13,1),"% respecto del 2016. Mientras que en terminos reales (quitando la inflación del periodo) la recaudación habría ", IF(LM13&gt;0,"crecido","disminuido")," en ", FIXED(100*M13,1),"%  Es así que se recaudaron en el 2017:  S/ ",FIXED(G14/1000,1)," millones por Impuesto a la Renta, S/ ", FIXED(G17/1000,1)," millones por Impuesto a la producción y el Consumo y solo S/ ",FIXED(G20/1000,1)," millones por otros conceptos.")</f>
        <v>Durante el 2017  en la región se recaudaron S/ 94.0 millones por tributos internos,  Una reducción de -10.8% respecto del 2016. Mientras que en terminos reales (quitando la inflación del periodo) la recaudación habría disminuido en -13.3%  Es así que se recaudaron en el 2017:  S/ 36.1 millones por Impuesto a la Renta, S/ 46.5 millones por Impuesto a la producción y el Consumo y solo S/ 11.4 millones por otros conceptos.</v>
      </c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32"/>
    </row>
    <row r="8" spans="2:15" x14ac:dyDescent="0.25">
      <c r="B8" s="17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32"/>
    </row>
    <row r="9" spans="2:15" ht="15" customHeight="1" x14ac:dyDescent="0.25">
      <c r="B9" s="17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30"/>
    </row>
    <row r="10" spans="2:15" x14ac:dyDescent="0.25">
      <c r="B10" s="17"/>
      <c r="C10" s="6"/>
      <c r="D10" s="187" t="s">
        <v>52</v>
      </c>
      <c r="E10" s="187"/>
      <c r="F10" s="187"/>
      <c r="G10" s="187"/>
      <c r="H10" s="187"/>
      <c r="I10" s="187"/>
      <c r="J10" s="187"/>
      <c r="K10" s="187"/>
      <c r="L10" s="187"/>
      <c r="M10" s="187"/>
      <c r="N10" s="6"/>
      <c r="O10" s="30"/>
    </row>
    <row r="11" spans="2:15" ht="15" customHeight="1" x14ac:dyDescent="0.25">
      <c r="B11" s="17"/>
      <c r="C11" s="6"/>
      <c r="D11" s="174" t="s">
        <v>10</v>
      </c>
      <c r="E11" s="175"/>
      <c r="F11" s="176"/>
      <c r="G11" s="180">
        <v>2017</v>
      </c>
      <c r="H11" s="180"/>
      <c r="I11" s="180">
        <v>2016</v>
      </c>
      <c r="J11" s="180"/>
      <c r="K11" s="185" t="s">
        <v>53</v>
      </c>
      <c r="L11" s="185"/>
      <c r="M11" s="152" t="s">
        <v>54</v>
      </c>
      <c r="N11" s="6"/>
      <c r="O11" s="30"/>
    </row>
    <row r="12" spans="2:15" ht="15" customHeight="1" thickBot="1" x14ac:dyDescent="0.3">
      <c r="B12" s="17"/>
      <c r="C12" s="6"/>
      <c r="D12" s="195"/>
      <c r="E12" s="196"/>
      <c r="F12" s="197"/>
      <c r="G12" s="28" t="s">
        <v>50</v>
      </c>
      <c r="H12" s="28" t="s">
        <v>6</v>
      </c>
      <c r="I12" s="28" t="s">
        <v>50</v>
      </c>
      <c r="J12" s="28" t="s">
        <v>6</v>
      </c>
      <c r="K12" s="28" t="s">
        <v>50</v>
      </c>
      <c r="L12" s="28" t="s">
        <v>7</v>
      </c>
      <c r="M12" s="28" t="s">
        <v>55</v>
      </c>
      <c r="N12" s="6"/>
      <c r="O12" s="30"/>
    </row>
    <row r="13" spans="2:15" ht="15.75" customHeight="1" thickTop="1" x14ac:dyDescent="0.25">
      <c r="B13" s="17"/>
      <c r="C13" s="6"/>
      <c r="D13" s="190" t="s">
        <v>47</v>
      </c>
      <c r="E13" s="191"/>
      <c r="F13" s="192"/>
      <c r="G13" s="51">
        <f>+G14+G17+G20</f>
        <v>93953.40625</v>
      </c>
      <c r="H13" s="43"/>
      <c r="I13" s="51">
        <f>+I14+I17+I20</f>
        <v>105386.71937999998</v>
      </c>
      <c r="J13" s="43"/>
      <c r="K13" s="51">
        <f>+G13-I13</f>
        <v>-11433.31312999998</v>
      </c>
      <c r="L13" s="56">
        <f>+IF(I13=0,"  - ",G13/I13-1)</f>
        <v>-0.10848912649775266</v>
      </c>
      <c r="M13" s="56">
        <v>-0.13279547461727015</v>
      </c>
      <c r="N13" s="6"/>
      <c r="O13" s="30"/>
    </row>
    <row r="14" spans="2:15" x14ac:dyDescent="0.25">
      <c r="B14" s="17"/>
      <c r="C14" s="6"/>
      <c r="D14" s="193" t="s">
        <v>11</v>
      </c>
      <c r="E14" s="193"/>
      <c r="F14" s="193"/>
      <c r="G14" s="48">
        <v>36097.091029999996</v>
      </c>
      <c r="H14" s="53">
        <f t="shared" ref="H14:H20" si="0">+G14/G$13</f>
        <v>0.38420204727808893</v>
      </c>
      <c r="I14" s="48">
        <v>42567.329669999985</v>
      </c>
      <c r="J14" s="53">
        <f t="shared" ref="J14:J20" si="1">+I14/I$13</f>
        <v>0.4039155020711111</v>
      </c>
      <c r="K14" s="57">
        <f>+G14-I14</f>
        <v>-6470.2386399999887</v>
      </c>
      <c r="L14" s="58">
        <f t="shared" ref="L14:L22" si="2">+IF(I14=0,"  - ",G14/I14-1)</f>
        <v>-0.15200010642340089</v>
      </c>
      <c r="M14" s="58">
        <v>-0.17512016163665289</v>
      </c>
      <c r="N14" s="6"/>
      <c r="O14" s="30"/>
    </row>
    <row r="15" spans="2:15" x14ac:dyDescent="0.25">
      <c r="B15" s="17"/>
      <c r="C15" s="6"/>
      <c r="D15" s="194" t="s">
        <v>12</v>
      </c>
      <c r="E15" s="194"/>
      <c r="F15" s="194"/>
      <c r="G15" s="49">
        <v>12260.75865</v>
      </c>
      <c r="H15" s="54">
        <f t="shared" si="0"/>
        <v>0.13049828781487099</v>
      </c>
      <c r="I15" s="49">
        <v>17992.337399999997</v>
      </c>
      <c r="J15" s="54">
        <f t="shared" si="1"/>
        <v>0.17072680035824833</v>
      </c>
      <c r="K15" s="49">
        <f t="shared" ref="K15:K22" si="3">+G15-I15</f>
        <v>-5731.5787499999969</v>
      </c>
      <c r="L15" s="59">
        <f t="shared" si="2"/>
        <v>-0.31855665123309651</v>
      </c>
      <c r="M15" s="59">
        <v>-0.3371356722536587</v>
      </c>
      <c r="N15" s="6"/>
      <c r="O15" s="30"/>
    </row>
    <row r="16" spans="2:15" x14ac:dyDescent="0.25">
      <c r="B16" s="17"/>
      <c r="C16" s="6"/>
      <c r="D16" s="194" t="s">
        <v>13</v>
      </c>
      <c r="E16" s="194"/>
      <c r="F16" s="194"/>
      <c r="G16" s="49">
        <v>9001.5248899999988</v>
      </c>
      <c r="H16" s="54">
        <f t="shared" si="0"/>
        <v>9.580839321618527E-2</v>
      </c>
      <c r="I16" s="49">
        <v>9517.7891799999998</v>
      </c>
      <c r="J16" s="54">
        <f t="shared" si="1"/>
        <v>9.0312984747926983E-2</v>
      </c>
      <c r="K16" s="49">
        <f t="shared" si="3"/>
        <v>-516.26429000000098</v>
      </c>
      <c r="L16" s="59">
        <f t="shared" si="2"/>
        <v>-5.4242038800863757E-2</v>
      </c>
      <c r="M16" s="59">
        <v>-8.0027391425228744E-2</v>
      </c>
      <c r="N16" s="6"/>
      <c r="O16" s="30"/>
    </row>
    <row r="17" spans="2:15" x14ac:dyDescent="0.25">
      <c r="B17" s="17"/>
      <c r="C17" s="6"/>
      <c r="D17" s="193" t="s">
        <v>14</v>
      </c>
      <c r="E17" s="193"/>
      <c r="F17" s="193"/>
      <c r="G17" s="48">
        <v>46497.578519999988</v>
      </c>
      <c r="H17" s="53">
        <f t="shared" si="0"/>
        <v>0.49490040197451585</v>
      </c>
      <c r="I17" s="48">
        <v>50559.020479999999</v>
      </c>
      <c r="J17" s="53">
        <f t="shared" si="1"/>
        <v>0.47974755052100959</v>
      </c>
      <c r="K17" s="57">
        <f t="shared" si="3"/>
        <v>-4061.441960000011</v>
      </c>
      <c r="L17" s="58">
        <f t="shared" si="2"/>
        <v>-8.0330708970254405E-2</v>
      </c>
      <c r="M17" s="58">
        <v>-0.10540477436531015</v>
      </c>
      <c r="N17" s="6"/>
      <c r="O17" s="30"/>
    </row>
    <row r="18" spans="2:15" x14ac:dyDescent="0.25">
      <c r="B18" s="17"/>
      <c r="C18" s="6"/>
      <c r="D18" s="194" t="s">
        <v>15</v>
      </c>
      <c r="E18" s="194"/>
      <c r="F18" s="194"/>
      <c r="G18" s="50">
        <v>46417.98139999999</v>
      </c>
      <c r="H18" s="55">
        <f t="shared" si="0"/>
        <v>0.49405320416469722</v>
      </c>
      <c r="I18" s="50">
        <v>50487.131419999998</v>
      </c>
      <c r="J18" s="55">
        <f t="shared" si="1"/>
        <v>0.47906540517648294</v>
      </c>
      <c r="K18" s="60">
        <f t="shared" si="3"/>
        <v>-4069.1500200000082</v>
      </c>
      <c r="L18" s="61">
        <f t="shared" si="2"/>
        <v>-8.0597766312943131E-2</v>
      </c>
      <c r="M18" s="61">
        <v>-0.10566455059799562</v>
      </c>
      <c r="N18" s="6"/>
      <c r="O18" s="30"/>
    </row>
    <row r="19" spans="2:15" x14ac:dyDescent="0.25">
      <c r="B19" s="17"/>
      <c r="C19" s="6"/>
      <c r="D19" s="194" t="s">
        <v>16</v>
      </c>
      <c r="E19" s="194"/>
      <c r="F19" s="194"/>
      <c r="G19" s="50">
        <v>79.597120000000004</v>
      </c>
      <c r="H19" s="55">
        <f t="shared" si="0"/>
        <v>8.4719780981863018E-4</v>
      </c>
      <c r="I19" s="50">
        <v>71.889060000000001</v>
      </c>
      <c r="J19" s="55">
        <f t="shared" si="1"/>
        <v>6.8214534452661708E-4</v>
      </c>
      <c r="K19" s="60">
        <f t="shared" si="3"/>
        <v>7.7080600000000032</v>
      </c>
      <c r="L19" s="61">
        <f t="shared" si="2"/>
        <v>0.10722159950345711</v>
      </c>
      <c r="M19" s="61">
        <v>7.7034066807130319E-2</v>
      </c>
      <c r="N19" s="6"/>
      <c r="O19" s="30"/>
    </row>
    <row r="20" spans="2:15" x14ac:dyDescent="0.25">
      <c r="B20" s="17"/>
      <c r="C20" s="6"/>
      <c r="D20" s="193" t="s">
        <v>17</v>
      </c>
      <c r="E20" s="193"/>
      <c r="F20" s="193"/>
      <c r="G20" s="48">
        <v>11358.736700000001</v>
      </c>
      <c r="H20" s="53">
        <f t="shared" si="0"/>
        <v>0.12089755074739508</v>
      </c>
      <c r="I20" s="48">
        <v>12260.36923</v>
      </c>
      <c r="J20" s="53">
        <f t="shared" si="1"/>
        <v>0.11633694740787938</v>
      </c>
      <c r="K20" s="57">
        <f t="shared" si="3"/>
        <v>-901.63252999999895</v>
      </c>
      <c r="L20" s="58">
        <f t="shared" si="2"/>
        <v>-7.3540405927888908E-2</v>
      </c>
      <c r="M20" s="58">
        <v>-9.879960363539364E-2</v>
      </c>
      <c r="N20" s="6"/>
      <c r="O20" s="30"/>
    </row>
    <row r="21" spans="2:15" ht="15" customHeight="1" x14ac:dyDescent="0.25">
      <c r="B21" s="17"/>
      <c r="C21" s="6"/>
      <c r="D21" s="215" t="s">
        <v>48</v>
      </c>
      <c r="E21" s="216"/>
      <c r="F21" s="217"/>
      <c r="G21" s="51">
        <v>419498.60066999996</v>
      </c>
      <c r="H21" s="46"/>
      <c r="I21" s="51">
        <v>419419.60392000008</v>
      </c>
      <c r="J21" s="46"/>
      <c r="K21" s="51">
        <f t="shared" si="3"/>
        <v>78.996749999874737</v>
      </c>
      <c r="L21" s="62">
        <f t="shared" si="2"/>
        <v>1.8834777693155225E-4</v>
      </c>
      <c r="M21" s="64">
        <v>-2.7081006853199807E-2</v>
      </c>
      <c r="N21" s="6"/>
      <c r="O21" s="30"/>
    </row>
    <row r="22" spans="2:15" ht="15" customHeight="1" x14ac:dyDescent="0.25">
      <c r="B22" s="17"/>
      <c r="C22" s="6"/>
      <c r="D22" s="211" t="s">
        <v>49</v>
      </c>
      <c r="E22" s="212"/>
      <c r="F22" s="213"/>
      <c r="G22" s="52">
        <f>+G21+G13</f>
        <v>513452.00691999996</v>
      </c>
      <c r="H22" s="47"/>
      <c r="I22" s="52">
        <f>+I21+I13</f>
        <v>524806.32330000005</v>
      </c>
      <c r="J22" s="47"/>
      <c r="K22" s="52">
        <f t="shared" si="3"/>
        <v>-11354.316380000091</v>
      </c>
      <c r="L22" s="63">
        <f t="shared" si="2"/>
        <v>-2.1635250712308096E-2</v>
      </c>
      <c r="M22" s="63">
        <v>-4.8309601963494542E-2</v>
      </c>
      <c r="N22" s="6"/>
      <c r="O22" s="30"/>
    </row>
    <row r="23" spans="2:15" x14ac:dyDescent="0.25">
      <c r="B23" s="17"/>
      <c r="C23" s="6"/>
      <c r="D23" s="69" t="s">
        <v>18</v>
      </c>
      <c r="E23" s="70"/>
      <c r="F23" s="70"/>
      <c r="G23" s="71"/>
      <c r="H23" s="72"/>
      <c r="I23" s="71"/>
      <c r="J23" s="72"/>
      <c r="K23" s="73"/>
      <c r="L23" s="72"/>
      <c r="M23" s="74"/>
      <c r="N23" s="6"/>
      <c r="O23" s="30"/>
    </row>
    <row r="24" spans="2:15" x14ac:dyDescent="0.25">
      <c r="B24" s="17"/>
      <c r="C24" s="6"/>
      <c r="D24" s="214" t="s">
        <v>56</v>
      </c>
      <c r="E24" s="214"/>
      <c r="F24" s="214"/>
      <c r="G24" s="214"/>
      <c r="H24" s="214"/>
      <c r="I24" s="214"/>
      <c r="J24" s="214"/>
      <c r="K24" s="214"/>
      <c r="L24" s="214"/>
      <c r="M24" s="214"/>
      <c r="N24" s="6"/>
      <c r="O24" s="30"/>
    </row>
    <row r="25" spans="2:15" x14ac:dyDescent="0.25">
      <c r="B25" s="18"/>
      <c r="C25" s="19"/>
      <c r="D25" s="19"/>
      <c r="E25" s="19"/>
      <c r="F25" s="20"/>
      <c r="G25" s="20"/>
      <c r="H25" s="20"/>
      <c r="I25" s="20"/>
      <c r="J25" s="20"/>
      <c r="K25" s="20"/>
      <c r="L25" s="19"/>
      <c r="M25" s="19"/>
      <c r="N25" s="19"/>
      <c r="O25" s="31"/>
    </row>
    <row r="26" spans="2:15" x14ac:dyDescent="0.25">
      <c r="F26" s="21"/>
      <c r="G26" s="21"/>
      <c r="H26" s="21"/>
      <c r="I26" s="21"/>
      <c r="J26" s="21"/>
      <c r="K26" s="21"/>
    </row>
    <row r="28" spans="2:15" x14ac:dyDescent="0.25">
      <c r="B28" s="65" t="s">
        <v>73</v>
      </c>
      <c r="C28" s="93"/>
      <c r="D28" s="93"/>
      <c r="E28" s="93"/>
      <c r="F28" s="93"/>
      <c r="G28" s="94"/>
      <c r="H28" s="94"/>
      <c r="I28" s="94"/>
      <c r="J28" s="94"/>
      <c r="K28" s="94"/>
      <c r="L28" s="94"/>
      <c r="M28" s="94"/>
      <c r="N28" s="94"/>
      <c r="O28" s="29"/>
    </row>
    <row r="29" spans="2:15" x14ac:dyDescent="0.25">
      <c r="B29" s="95"/>
      <c r="C29" s="96"/>
      <c r="D29" s="96"/>
      <c r="E29" s="96"/>
      <c r="F29" s="96"/>
      <c r="G29" s="97"/>
      <c r="H29" s="97"/>
      <c r="I29" s="97"/>
      <c r="J29" s="97"/>
      <c r="K29" s="97"/>
      <c r="L29" s="97"/>
      <c r="M29" s="97"/>
      <c r="N29" s="97"/>
      <c r="O29" s="30"/>
    </row>
    <row r="30" spans="2:15" x14ac:dyDescent="0.25">
      <c r="B30" s="98"/>
      <c r="C30" s="188" t="s">
        <v>70</v>
      </c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33"/>
    </row>
    <row r="31" spans="2:15" x14ac:dyDescent="0.25">
      <c r="B31" s="98"/>
      <c r="C31" s="189" t="s">
        <v>69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33"/>
    </row>
    <row r="32" spans="2:15" ht="15" customHeight="1" x14ac:dyDescent="0.25">
      <c r="B32" s="17"/>
      <c r="C32" s="91" t="s">
        <v>37</v>
      </c>
      <c r="D32" s="92">
        <v>2007</v>
      </c>
      <c r="E32" s="92">
        <v>2008</v>
      </c>
      <c r="F32" s="92">
        <v>2009</v>
      </c>
      <c r="G32" s="92">
        <v>2010</v>
      </c>
      <c r="H32" s="92">
        <v>2011</v>
      </c>
      <c r="I32" s="92">
        <v>2012</v>
      </c>
      <c r="J32" s="92">
        <v>2013</v>
      </c>
      <c r="K32" s="92">
        <v>2014</v>
      </c>
      <c r="L32" s="92">
        <v>2015</v>
      </c>
      <c r="M32" s="92">
        <v>2016</v>
      </c>
      <c r="N32" s="92">
        <v>2017</v>
      </c>
      <c r="O32" s="30"/>
    </row>
    <row r="33" spans="2:15" x14ac:dyDescent="0.25">
      <c r="B33" s="17"/>
      <c r="C33" s="100" t="s">
        <v>35</v>
      </c>
      <c r="D33" s="99">
        <v>58792.451880000001</v>
      </c>
      <c r="E33" s="99">
        <v>47812.697319999999</v>
      </c>
      <c r="F33" s="99">
        <v>51264.778920000012</v>
      </c>
      <c r="G33" s="99">
        <v>55525.492459999994</v>
      </c>
      <c r="H33" s="99">
        <v>70099.78164999999</v>
      </c>
      <c r="I33" s="99">
        <v>84467.512029999983</v>
      </c>
      <c r="J33" s="99">
        <v>88330.388689999992</v>
      </c>
      <c r="K33" s="99">
        <v>101942.98879999999</v>
      </c>
      <c r="L33" s="99">
        <v>101580.65239999999</v>
      </c>
      <c r="M33" s="99">
        <v>105386.71937999998</v>
      </c>
      <c r="N33" s="99">
        <v>93953.40625</v>
      </c>
      <c r="O33" s="30"/>
    </row>
    <row r="34" spans="2:15" x14ac:dyDescent="0.25">
      <c r="B34" s="17"/>
      <c r="C34" s="101" t="s">
        <v>38</v>
      </c>
      <c r="D34" s="49">
        <v>20374.701570000005</v>
      </c>
      <c r="E34" s="49">
        <v>22108.636349999993</v>
      </c>
      <c r="F34" s="49">
        <v>18069.776639999996</v>
      </c>
      <c r="G34" s="49">
        <v>23677.13941</v>
      </c>
      <c r="H34" s="49">
        <v>28392.674120000003</v>
      </c>
      <c r="I34" s="49">
        <v>37682.097930000004</v>
      </c>
      <c r="J34" s="49">
        <v>30783.273490000003</v>
      </c>
      <c r="K34" s="49">
        <v>41049.615529999995</v>
      </c>
      <c r="L34" s="49">
        <v>38338.855070000005</v>
      </c>
      <c r="M34" s="49">
        <v>42567.329669999985</v>
      </c>
      <c r="N34" s="49">
        <v>36097.091029999996</v>
      </c>
      <c r="O34" s="30"/>
    </row>
    <row r="35" spans="2:15" x14ac:dyDescent="0.25">
      <c r="B35" s="17"/>
      <c r="C35" s="101" t="s">
        <v>65</v>
      </c>
      <c r="D35" s="49">
        <v>11034.886200000001</v>
      </c>
      <c r="E35" s="49">
        <v>9900.3739800000003</v>
      </c>
      <c r="F35" s="49">
        <v>9039.1487899999993</v>
      </c>
      <c r="G35" s="49">
        <v>11049.783210000003</v>
      </c>
      <c r="H35" s="49">
        <v>14812.154680000001</v>
      </c>
      <c r="I35" s="49">
        <v>15491.342680000002</v>
      </c>
      <c r="J35" s="49">
        <v>13530.675390000002</v>
      </c>
      <c r="K35" s="49">
        <v>16950.869750000002</v>
      </c>
      <c r="L35" s="49">
        <v>15429.31422</v>
      </c>
      <c r="M35" s="49">
        <v>17992.337399999997</v>
      </c>
      <c r="N35" s="49">
        <v>12260.75865</v>
      </c>
      <c r="O35" s="30"/>
    </row>
    <row r="36" spans="2:15" x14ac:dyDescent="0.25">
      <c r="B36" s="17"/>
      <c r="C36" s="101" t="s">
        <v>66</v>
      </c>
      <c r="D36" s="49">
        <v>3704.0933599999998</v>
      </c>
      <c r="E36" s="49">
        <v>4569.1201700000001</v>
      </c>
      <c r="F36" s="49">
        <v>4542.3279300000004</v>
      </c>
      <c r="G36" s="49">
        <v>5589.1908799999992</v>
      </c>
      <c r="H36" s="49">
        <v>6353.3385000000007</v>
      </c>
      <c r="I36" s="49">
        <v>7985.6384800000005</v>
      </c>
      <c r="J36" s="49">
        <v>8083.0868900000005</v>
      </c>
      <c r="K36" s="49">
        <v>11615.509939999998</v>
      </c>
      <c r="L36" s="49">
        <v>8961.1222200000011</v>
      </c>
      <c r="M36" s="49">
        <v>9517.7891799999998</v>
      </c>
      <c r="N36" s="49">
        <v>9001.5248899999988</v>
      </c>
      <c r="O36" s="30"/>
    </row>
    <row r="37" spans="2:15" x14ac:dyDescent="0.25">
      <c r="B37" s="17"/>
      <c r="C37" s="101" t="s">
        <v>39</v>
      </c>
      <c r="D37" s="49">
        <v>33545.664669999998</v>
      </c>
      <c r="E37" s="49">
        <v>20742.45233</v>
      </c>
      <c r="F37" s="49">
        <v>25167.23173</v>
      </c>
      <c r="G37" s="49">
        <v>24927.436430000002</v>
      </c>
      <c r="H37" s="49">
        <v>33293.611999999994</v>
      </c>
      <c r="I37" s="49">
        <v>32338.83881999999</v>
      </c>
      <c r="J37" s="49">
        <v>38415.934929999989</v>
      </c>
      <c r="K37" s="49">
        <v>45396.322889999989</v>
      </c>
      <c r="L37" s="49">
        <v>47702.587299999999</v>
      </c>
      <c r="M37" s="49">
        <v>50487.131419999998</v>
      </c>
      <c r="N37" s="49">
        <v>46417.98139999999</v>
      </c>
      <c r="O37" s="30"/>
    </row>
    <row r="38" spans="2:15" x14ac:dyDescent="0.25">
      <c r="B38" s="17"/>
      <c r="C38" s="101" t="s">
        <v>40</v>
      </c>
      <c r="D38" s="49">
        <v>154.43701999999999</v>
      </c>
      <c r="E38" s="49">
        <v>62.445050000000002</v>
      </c>
      <c r="F38" s="49">
        <v>43.335970000000003</v>
      </c>
      <c r="G38" s="49">
        <v>38.273049999999998</v>
      </c>
      <c r="H38" s="49">
        <v>94.421049999999994</v>
      </c>
      <c r="I38" s="49">
        <v>81.383029999999991</v>
      </c>
      <c r="J38" s="49">
        <v>76.924970000000016</v>
      </c>
      <c r="K38" s="49">
        <v>69.17192</v>
      </c>
      <c r="L38" s="49">
        <v>73.730990000000006</v>
      </c>
      <c r="M38" s="49">
        <v>71.889060000000001</v>
      </c>
      <c r="N38" s="49">
        <v>79.597120000000004</v>
      </c>
      <c r="O38" s="30"/>
    </row>
    <row r="39" spans="2:15" x14ac:dyDescent="0.25">
      <c r="B39" s="24"/>
      <c r="C39" s="102" t="s">
        <v>48</v>
      </c>
      <c r="D39" s="99">
        <v>113956.04382000001</v>
      </c>
      <c r="E39" s="99">
        <v>174781.53633999999</v>
      </c>
      <c r="F39" s="99">
        <v>190873.74038000006</v>
      </c>
      <c r="G39" s="99">
        <v>115641.19826999999</v>
      </c>
      <c r="H39" s="99">
        <v>148539.77027000001</v>
      </c>
      <c r="I39" s="99">
        <v>218138.99228000001</v>
      </c>
      <c r="J39" s="99">
        <v>192821.75909999997</v>
      </c>
      <c r="K39" s="99">
        <v>144919.32885000002</v>
      </c>
      <c r="L39" s="99">
        <v>214922.88297000004</v>
      </c>
      <c r="M39" s="99">
        <v>419419.60392000008</v>
      </c>
      <c r="N39" s="99">
        <v>419498.60066999996</v>
      </c>
      <c r="O39" s="30"/>
    </row>
    <row r="40" spans="2:15" x14ac:dyDescent="0.25">
      <c r="B40" s="25"/>
      <c r="C40" s="103" t="s">
        <v>67</v>
      </c>
      <c r="D40" s="86">
        <v>172748.4957</v>
      </c>
      <c r="E40" s="86">
        <v>222594.23366</v>
      </c>
      <c r="F40" s="86">
        <v>242138.51930000007</v>
      </c>
      <c r="G40" s="86">
        <v>171166.69072999997</v>
      </c>
      <c r="H40" s="86">
        <v>218639.55192</v>
      </c>
      <c r="I40" s="86">
        <v>302606.50430999999</v>
      </c>
      <c r="J40" s="86">
        <v>281152.14778999996</v>
      </c>
      <c r="K40" s="86">
        <v>246862.31765000001</v>
      </c>
      <c r="L40" s="86">
        <v>316503.53537000006</v>
      </c>
      <c r="M40" s="86">
        <v>524806.32330000005</v>
      </c>
      <c r="N40" s="86">
        <v>513452.00691999996</v>
      </c>
      <c r="O40" s="30"/>
    </row>
    <row r="41" spans="2:15" x14ac:dyDescent="0.25">
      <c r="B41" s="25"/>
      <c r="C41" s="172" t="s">
        <v>68</v>
      </c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30"/>
    </row>
    <row r="42" spans="2:15" x14ac:dyDescent="0.25">
      <c r="B42" s="2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34"/>
    </row>
    <row r="43" spans="2:15" x14ac:dyDescent="0.25">
      <c r="B43" s="2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/>
    </row>
    <row r="44" spans="2:15" x14ac:dyDescent="0.25">
      <c r="B44" s="26"/>
      <c r="C44" s="188" t="s">
        <v>71</v>
      </c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34"/>
    </row>
    <row r="45" spans="2:15" x14ac:dyDescent="0.25">
      <c r="B45" s="26"/>
      <c r="C45" s="189" t="s">
        <v>72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34"/>
    </row>
    <row r="46" spans="2:15" x14ac:dyDescent="0.25">
      <c r="B46" s="26"/>
      <c r="C46" s="91" t="s">
        <v>37</v>
      </c>
      <c r="D46" s="92">
        <v>2007</v>
      </c>
      <c r="E46" s="92">
        <v>2008</v>
      </c>
      <c r="F46" s="92">
        <v>2009</v>
      </c>
      <c r="G46" s="92">
        <v>2010</v>
      </c>
      <c r="H46" s="92">
        <v>2011</v>
      </c>
      <c r="I46" s="92">
        <v>2012</v>
      </c>
      <c r="J46" s="92">
        <v>2013</v>
      </c>
      <c r="K46" s="92">
        <v>2014</v>
      </c>
      <c r="L46" s="92">
        <v>2015</v>
      </c>
      <c r="M46" s="92">
        <v>2016</v>
      </c>
      <c r="N46" s="92">
        <v>2017</v>
      </c>
      <c r="O46" s="34"/>
    </row>
    <row r="47" spans="2:15" x14ac:dyDescent="0.25">
      <c r="B47" s="26"/>
      <c r="C47" s="100" t="s">
        <v>35</v>
      </c>
      <c r="D47" s="104">
        <v>0.37832448744970737</v>
      </c>
      <c r="E47" s="104">
        <v>-0.18675449328785509</v>
      </c>
      <c r="F47" s="104">
        <v>7.220010151060885E-2</v>
      </c>
      <c r="G47" s="104">
        <v>8.3111907039508326E-2</v>
      </c>
      <c r="H47" s="104">
        <v>0.26247924231377451</v>
      </c>
      <c r="I47" s="104">
        <v>0.20496112886251749</v>
      </c>
      <c r="J47" s="104">
        <v>4.5732099444672158E-2</v>
      </c>
      <c r="K47" s="104">
        <v>0.15411004425412544</v>
      </c>
      <c r="L47" s="104">
        <v>-3.5543042661899671E-3</v>
      </c>
      <c r="M47" s="104">
        <v>3.7468424252805832E-2</v>
      </c>
      <c r="N47" s="104">
        <v>-0.10848912649775266</v>
      </c>
      <c r="O47" s="34"/>
    </row>
    <row r="48" spans="2:15" x14ac:dyDescent="0.25">
      <c r="B48" s="26"/>
      <c r="C48" s="101" t="s">
        <v>38</v>
      </c>
      <c r="D48" s="59">
        <v>0.10526247746848783</v>
      </c>
      <c r="E48" s="59">
        <v>8.5102339979941544E-2</v>
      </c>
      <c r="F48" s="59">
        <v>-0.18268244346060714</v>
      </c>
      <c r="G48" s="59">
        <v>0.31031721540969781</v>
      </c>
      <c r="H48" s="59">
        <v>0.19915981522702042</v>
      </c>
      <c r="I48" s="59">
        <v>0.32717678407954054</v>
      </c>
      <c r="J48" s="59">
        <v>-0.1830796271697922</v>
      </c>
      <c r="K48" s="59">
        <v>0.3335039089762506</v>
      </c>
      <c r="L48" s="59">
        <v>-6.6036196076401876E-2</v>
      </c>
      <c r="M48" s="59">
        <v>0.11029214597774328</v>
      </c>
      <c r="N48" s="59">
        <v>-0.15200010642340089</v>
      </c>
      <c r="O48" s="34"/>
    </row>
    <row r="49" spans="2:15" x14ac:dyDescent="0.25">
      <c r="B49" s="26"/>
      <c r="C49" s="101" t="s">
        <v>65</v>
      </c>
      <c r="D49" s="59">
        <v>0.1721812933638458</v>
      </c>
      <c r="E49" s="59">
        <v>-0.10281141095954394</v>
      </c>
      <c r="F49" s="59">
        <v>-8.6989157353023594E-2</v>
      </c>
      <c r="G49" s="59">
        <v>0.2224362566334086</v>
      </c>
      <c r="H49" s="59">
        <v>0.34049278601186206</v>
      </c>
      <c r="I49" s="59">
        <v>4.5853423399437432E-2</v>
      </c>
      <c r="J49" s="59">
        <v>-0.12656535527622836</v>
      </c>
      <c r="K49" s="59">
        <v>0.25277336580905141</v>
      </c>
      <c r="L49" s="59">
        <v>-8.9762681941438549E-2</v>
      </c>
      <c r="M49" s="59">
        <v>0.16611387540981681</v>
      </c>
      <c r="N49" s="59">
        <v>-0.31855665123309651</v>
      </c>
      <c r="O49" s="34"/>
    </row>
    <row r="50" spans="2:15" x14ac:dyDescent="0.25">
      <c r="B50" s="26"/>
      <c r="C50" s="101" t="s">
        <v>66</v>
      </c>
      <c r="D50" s="59">
        <v>0.36064232835945265</v>
      </c>
      <c r="E50" s="59">
        <v>0.23353266938174588</v>
      </c>
      <c r="F50" s="59">
        <v>-5.8637634824999507E-3</v>
      </c>
      <c r="G50" s="59">
        <v>0.23046837791828012</v>
      </c>
      <c r="H50" s="59">
        <v>0.13671882682239</v>
      </c>
      <c r="I50" s="59">
        <v>0.2569200397554765</v>
      </c>
      <c r="J50" s="59">
        <v>1.2202957877953002E-2</v>
      </c>
      <c r="K50" s="59">
        <v>0.43701411330492301</v>
      </c>
      <c r="L50" s="59">
        <v>-0.22852098045727276</v>
      </c>
      <c r="M50" s="59">
        <v>6.2120228508611763E-2</v>
      </c>
      <c r="N50" s="59">
        <v>-5.4242038800863757E-2</v>
      </c>
      <c r="O50" s="34"/>
    </row>
    <row r="51" spans="2:15" x14ac:dyDescent="0.25">
      <c r="B51" s="26"/>
      <c r="C51" s="101" t="s">
        <v>39</v>
      </c>
      <c r="D51" s="59">
        <v>0.74947765606247407</v>
      </c>
      <c r="E51" s="59">
        <v>-0.38166518582802011</v>
      </c>
      <c r="F51" s="59">
        <v>0.2133199743986105</v>
      </c>
      <c r="G51" s="59">
        <v>-9.5280761337829256E-3</v>
      </c>
      <c r="H51" s="59">
        <v>0.33562117763266497</v>
      </c>
      <c r="I51" s="59">
        <v>-2.8677368499398725E-2</v>
      </c>
      <c r="J51" s="59">
        <v>0.18791942851830568</v>
      </c>
      <c r="K51" s="59">
        <v>0.18170553372498643</v>
      </c>
      <c r="L51" s="59">
        <v>5.0802890260260192E-2</v>
      </c>
      <c r="M51" s="59">
        <v>5.8373020785813745E-2</v>
      </c>
      <c r="N51" s="59">
        <v>-8.0597766312943131E-2</v>
      </c>
      <c r="O51" s="34"/>
    </row>
    <row r="52" spans="2:15" x14ac:dyDescent="0.25">
      <c r="B52" s="26"/>
      <c r="C52" s="101" t="s">
        <v>40</v>
      </c>
      <c r="D52" s="59">
        <v>-9.4874661106247093E-2</v>
      </c>
      <c r="E52" s="59">
        <v>-0.59566009496945749</v>
      </c>
      <c r="F52" s="59">
        <v>-0.30601432779699911</v>
      </c>
      <c r="G52" s="59">
        <v>-0.11682950675847348</v>
      </c>
      <c r="H52" s="59">
        <v>1.4670375107288289</v>
      </c>
      <c r="I52" s="59">
        <v>-0.13808382770579231</v>
      </c>
      <c r="J52" s="59">
        <v>-5.4778741956400201E-2</v>
      </c>
      <c r="K52" s="59">
        <v>-0.10078716962775569</v>
      </c>
      <c r="L52" s="59">
        <v>6.5909259132896691E-2</v>
      </c>
      <c r="M52" s="59">
        <v>-2.4981761400464153E-2</v>
      </c>
      <c r="N52" s="59">
        <v>0.10722159950345711</v>
      </c>
      <c r="O52" s="35"/>
    </row>
    <row r="53" spans="2:15" x14ac:dyDescent="0.25">
      <c r="B53" s="26"/>
      <c r="C53" s="102" t="s">
        <v>48</v>
      </c>
      <c r="D53" s="104">
        <v>-0.22013352130560537</v>
      </c>
      <c r="E53" s="104">
        <v>0.53376276045592874</v>
      </c>
      <c r="F53" s="104">
        <v>9.2070388995186159E-2</v>
      </c>
      <c r="G53" s="104">
        <v>-0.39414820477779566</v>
      </c>
      <c r="H53" s="104">
        <v>0.28448833540437879</v>
      </c>
      <c r="I53" s="104">
        <v>0.46855614414570468</v>
      </c>
      <c r="J53" s="104">
        <v>-0.11606009964281494</v>
      </c>
      <c r="K53" s="104">
        <v>-0.24842855118419027</v>
      </c>
      <c r="L53" s="104">
        <v>0.48305187910756731</v>
      </c>
      <c r="M53" s="104">
        <v>0.95148882298654391</v>
      </c>
      <c r="N53" s="104">
        <v>1.8834777693155225E-4</v>
      </c>
      <c r="O53" s="35"/>
    </row>
    <row r="54" spans="2:15" x14ac:dyDescent="0.25">
      <c r="B54" s="26"/>
      <c r="C54" s="103" t="s">
        <v>67</v>
      </c>
      <c r="D54" s="86">
        <v>-8.4909606201914012E-2</v>
      </c>
      <c r="E54" s="105">
        <v>0.28854513469433352</v>
      </c>
      <c r="F54" s="105">
        <v>8.780229981093246E-2</v>
      </c>
      <c r="G54" s="105">
        <v>-0.29310424782960209</v>
      </c>
      <c r="H54" s="105">
        <v>0.27734871187574806</v>
      </c>
      <c r="I54" s="105">
        <v>0.38404283055210175</v>
      </c>
      <c r="J54" s="105">
        <v>-7.0898530647647617E-2</v>
      </c>
      <c r="K54" s="105">
        <v>-0.1219618288870834</v>
      </c>
      <c r="L54" s="105">
        <v>0.28210550068130269</v>
      </c>
      <c r="M54" s="105">
        <v>0.65813731807604969</v>
      </c>
      <c r="N54" s="105">
        <v>-2.1635250712308096E-2</v>
      </c>
      <c r="O54" s="35"/>
    </row>
    <row r="55" spans="2:15" x14ac:dyDescent="0.25">
      <c r="B55" s="26"/>
      <c r="C55" s="172" t="s">
        <v>68</v>
      </c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35"/>
    </row>
    <row r="56" spans="2:15" ht="15" customHeight="1" x14ac:dyDescent="0.25">
      <c r="B56" s="2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34"/>
    </row>
    <row r="57" spans="2:15" x14ac:dyDescent="0.25">
      <c r="B57" s="26"/>
      <c r="C57" s="188" t="s">
        <v>71</v>
      </c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34"/>
    </row>
    <row r="58" spans="2:15" x14ac:dyDescent="0.25">
      <c r="B58" s="26"/>
      <c r="C58" s="189" t="s">
        <v>74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34"/>
    </row>
    <row r="59" spans="2:15" x14ac:dyDescent="0.25">
      <c r="B59" s="26"/>
      <c r="C59" s="91" t="s">
        <v>37</v>
      </c>
      <c r="D59" s="92">
        <v>2007</v>
      </c>
      <c r="E59" s="92">
        <v>2008</v>
      </c>
      <c r="F59" s="92">
        <v>2009</v>
      </c>
      <c r="G59" s="92">
        <v>2010</v>
      </c>
      <c r="H59" s="92">
        <v>2011</v>
      </c>
      <c r="I59" s="92">
        <v>2012</v>
      </c>
      <c r="J59" s="92">
        <v>2013</v>
      </c>
      <c r="K59" s="92">
        <v>2014</v>
      </c>
      <c r="L59" s="92">
        <v>2015</v>
      </c>
      <c r="M59" s="92">
        <v>2016</v>
      </c>
      <c r="N59" s="92">
        <v>2017</v>
      </c>
      <c r="O59" s="34"/>
    </row>
    <row r="60" spans="2:15" x14ac:dyDescent="0.25">
      <c r="B60" s="26"/>
      <c r="C60" s="100" t="s">
        <v>35</v>
      </c>
      <c r="D60" s="104">
        <v>0.35425987421498406</v>
      </c>
      <c r="E60" s="104">
        <v>-0.23125425385431497</v>
      </c>
      <c r="F60" s="104">
        <v>4.1607168496389679E-2</v>
      </c>
      <c r="G60" s="104">
        <v>6.6816555739771522E-2</v>
      </c>
      <c r="H60" s="104">
        <v>0.22132887476019314</v>
      </c>
      <c r="I60" s="104">
        <v>0.16246479783785928</v>
      </c>
      <c r="J60" s="104">
        <v>1.7182665637706318E-2</v>
      </c>
      <c r="K60" s="104">
        <v>0.11783665783259356</v>
      </c>
      <c r="L60" s="104">
        <v>-3.7708791143329812E-2</v>
      </c>
      <c r="M60" s="104">
        <v>1.4936386464614593E-3</v>
      </c>
      <c r="N60" s="104">
        <v>-0.13279547461727015</v>
      </c>
      <c r="O60" s="34"/>
    </row>
    <row r="61" spans="2:15" x14ac:dyDescent="0.25">
      <c r="B61" s="26"/>
      <c r="C61" s="101" t="s">
        <v>38</v>
      </c>
      <c r="D61" s="59">
        <v>8.5965342225433172E-2</v>
      </c>
      <c r="E61" s="59">
        <v>2.572691900229529E-2</v>
      </c>
      <c r="F61" s="59">
        <v>-0.20600284906710431</v>
      </c>
      <c r="G61" s="59">
        <v>0.29060357437185158</v>
      </c>
      <c r="H61" s="59">
        <v>0.16007333720965566</v>
      </c>
      <c r="I61" s="59">
        <v>0.2803701754732304</v>
      </c>
      <c r="J61" s="59">
        <v>-0.20538229352388371</v>
      </c>
      <c r="K61" s="59">
        <v>0.29159221881660091</v>
      </c>
      <c r="L61" s="59">
        <v>-9.8049033927380624E-2</v>
      </c>
      <c r="M61" s="59">
        <v>7.1792157950903546E-2</v>
      </c>
      <c r="N61" s="59">
        <v>-0.17512016163665289</v>
      </c>
      <c r="O61" s="34"/>
    </row>
    <row r="62" spans="2:15" x14ac:dyDescent="0.25">
      <c r="B62" s="26"/>
      <c r="C62" s="101" t="s">
        <v>65</v>
      </c>
      <c r="D62" s="59">
        <v>0.15171580085999281</v>
      </c>
      <c r="E62" s="59">
        <v>-0.15190443030701151</v>
      </c>
      <c r="F62" s="59">
        <v>-0.11303996588307508</v>
      </c>
      <c r="G62" s="59">
        <v>0.20404477915641883</v>
      </c>
      <c r="H62" s="59">
        <v>0.29679957585957761</v>
      </c>
      <c r="I62" s="59">
        <v>8.9684714956272948E-3</v>
      </c>
      <c r="J62" s="59">
        <v>-0.15041091245812432</v>
      </c>
      <c r="K62" s="59">
        <v>0.2133990161767656</v>
      </c>
      <c r="L62" s="59">
        <v>-0.12096226328121196</v>
      </c>
      <c r="M62" s="59">
        <v>0.1256782383535231</v>
      </c>
      <c r="N62" s="59">
        <v>-0.3371356722536587</v>
      </c>
      <c r="O62" s="34"/>
    </row>
    <row r="63" spans="2:15" x14ac:dyDescent="0.25">
      <c r="B63" s="26"/>
      <c r="C63" s="101" t="s">
        <v>66</v>
      </c>
      <c r="D63" s="59">
        <v>0.33688643366200877</v>
      </c>
      <c r="E63" s="59">
        <v>0.16603532942063692</v>
      </c>
      <c r="F63" s="59">
        <v>-3.4229311338668245E-2</v>
      </c>
      <c r="G63" s="59">
        <v>0.21195605767595072</v>
      </c>
      <c r="H63" s="59">
        <v>9.9667605732141284E-2</v>
      </c>
      <c r="I63" s="59">
        <v>0.21259123212713504</v>
      </c>
      <c r="J63" s="59">
        <v>-1.5431099984952623E-2</v>
      </c>
      <c r="K63" s="59">
        <v>0.39184912363637547</v>
      </c>
      <c r="L63" s="59">
        <v>-0.25496443860233131</v>
      </c>
      <c r="M63" s="59">
        <v>2.5290628093276091E-2</v>
      </c>
      <c r="N63" s="59">
        <v>-8.0027391425228744E-2</v>
      </c>
      <c r="O63" s="34"/>
    </row>
    <row r="64" spans="2:15" x14ac:dyDescent="0.25">
      <c r="B64" s="26"/>
      <c r="C64" s="101" t="s">
        <v>39</v>
      </c>
      <c r="D64" s="59">
        <v>0.71893295955647818</v>
      </c>
      <c r="E64" s="59">
        <v>-0.41549968101238632</v>
      </c>
      <c r="F64" s="59">
        <v>0.17870048812054162</v>
      </c>
      <c r="G64" s="59">
        <v>-2.4429664646499094E-2</v>
      </c>
      <c r="H64" s="59">
        <v>0.29208675700234799</v>
      </c>
      <c r="I64" s="59">
        <v>-6.293378315981013E-2</v>
      </c>
      <c r="J64" s="59">
        <v>0.15548815179790831</v>
      </c>
      <c r="K64" s="59">
        <v>0.1445648280577283</v>
      </c>
      <c r="L64" s="59">
        <v>1.4785239043026088E-2</v>
      </c>
      <c r="M64" s="59">
        <v>2.1673356849795544E-2</v>
      </c>
      <c r="N64" s="59">
        <v>-0.10566455059799562</v>
      </c>
      <c r="O64" s="34"/>
    </row>
    <row r="65" spans="2:15" x14ac:dyDescent="0.25">
      <c r="B65" s="26"/>
      <c r="C65" s="101" t="s">
        <v>40</v>
      </c>
      <c r="D65" s="59">
        <v>-0.11067753728508345</v>
      </c>
      <c r="E65" s="59">
        <v>-0.61778506069360639</v>
      </c>
      <c r="F65" s="59">
        <v>-0.32581572228728306</v>
      </c>
      <c r="G65" s="59">
        <v>-0.13011675191882743</v>
      </c>
      <c r="H65" s="59">
        <v>1.3866247031891921</v>
      </c>
      <c r="I65" s="59">
        <v>-0.1684817169787004</v>
      </c>
      <c r="J65" s="59">
        <v>-8.0584138724638654E-2</v>
      </c>
      <c r="K65" s="59">
        <v>-0.12904920116771312</v>
      </c>
      <c r="L65" s="59">
        <v>2.9373817252678291E-2</v>
      </c>
      <c r="M65" s="59">
        <v>-5.8791052628923257E-2</v>
      </c>
      <c r="N65" s="59">
        <v>7.7034066807130319E-2</v>
      </c>
      <c r="O65" s="35"/>
    </row>
    <row r="66" spans="2:15" x14ac:dyDescent="0.25">
      <c r="B66" s="26"/>
      <c r="C66" s="102" t="s">
        <v>48</v>
      </c>
      <c r="D66" s="104">
        <v>-0.23374946251204132</v>
      </c>
      <c r="E66" s="104">
        <v>0.44983721147628986</v>
      </c>
      <c r="F66" s="104">
        <v>6.0910499894008652E-2</v>
      </c>
      <c r="G66" s="104">
        <v>-0.4032632073685315</v>
      </c>
      <c r="H66" s="104">
        <v>0.24262058396055641</v>
      </c>
      <c r="I66" s="104">
        <v>0.41676339620135816</v>
      </c>
      <c r="J66" s="104">
        <v>-0.14019245982185602</v>
      </c>
      <c r="K66" s="104">
        <v>-0.27205025149085826</v>
      </c>
      <c r="L66" s="104">
        <v>0.43221832524711856</v>
      </c>
      <c r="M66" s="104">
        <v>0.88381987964431175</v>
      </c>
      <c r="N66" s="104">
        <v>-2.7081006853199807E-2</v>
      </c>
      <c r="O66" s="35"/>
    </row>
    <row r="67" spans="2:15" x14ac:dyDescent="0.25">
      <c r="B67" s="26"/>
      <c r="C67" s="103" t="s">
        <v>67</v>
      </c>
      <c r="D67" s="105">
        <v>-0.1008864654988908</v>
      </c>
      <c r="E67" s="105">
        <v>0.21803758254714323</v>
      </c>
      <c r="F67" s="105">
        <v>5.6764191491466054E-2</v>
      </c>
      <c r="G67" s="105">
        <v>-0.30373945047029105</v>
      </c>
      <c r="H67" s="105">
        <v>0.23571367565016499</v>
      </c>
      <c r="I67" s="105">
        <v>0.33523068145400559</v>
      </c>
      <c r="J67" s="105">
        <v>-9.6263842579179526E-2</v>
      </c>
      <c r="K67" s="105">
        <v>-0.14955834624883757</v>
      </c>
      <c r="L67" s="105">
        <v>0.23815964825240488</v>
      </c>
      <c r="M67" s="105">
        <v>0.60064049877128323</v>
      </c>
      <c r="N67" s="105">
        <v>-4.8309601963494542E-2</v>
      </c>
      <c r="O67" s="35"/>
    </row>
    <row r="68" spans="2:15" x14ac:dyDescent="0.25">
      <c r="B68" s="26"/>
      <c r="C68" s="172" t="s">
        <v>68</v>
      </c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35"/>
    </row>
    <row r="69" spans="2:15" x14ac:dyDescent="0.25">
      <c r="B69" s="27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31"/>
    </row>
    <row r="70" spans="2:15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2" spans="2:15" x14ac:dyDescent="0.25">
      <c r="B72" s="65" t="s">
        <v>19</v>
      </c>
      <c r="C72" s="14"/>
      <c r="D72" s="14"/>
      <c r="E72" s="14"/>
      <c r="F72" s="14"/>
      <c r="G72" s="15"/>
      <c r="H72" s="15"/>
      <c r="I72" s="15"/>
      <c r="J72" s="15"/>
      <c r="K72" s="15"/>
      <c r="L72" s="15"/>
      <c r="M72" s="15"/>
      <c r="N72" s="15"/>
      <c r="O72" s="29"/>
    </row>
    <row r="73" spans="2:15" ht="15" customHeight="1" x14ac:dyDescent="0.25">
      <c r="B73" s="16"/>
      <c r="C73" s="183" t="str">
        <f>+CONCATENATE("En el año ",G77," los impuestos de",D83," representaron  ",FIXED(H83*100,1),"% del total de tributos internos recaudados por la suma de S/ ",FIXED(G83/1000,1)," millones de soles. Mientras que los  Impuesto de ",D85," alcanzaron  una participación de ",FIXED(H85*100,1),"% sumando S/ ",FIXED(G85/1000,1)," millones de soles y el impuesto ",D92," representó el ",FIXED(H92*100,1),"%, sumando S/ ",FIXED(G92/1000,1)," millones de soles. Los impuestos aduaneros fueron S/", FIXED(G97/1000,1), " millones de soles.")</f>
        <v>En el año 2017 los impuestos de   Tercera Categoría representaron  13.0% del total de tributos internos recaudados por la suma de S/ 12.3 millones de soles. Mientras que los  Impuesto de    Quinta Categoría alcanzaron  una participación de 9.6% sumando S/ 9.0 millones de soles y el impuesto    Imp. General a las Ventas representó el 49.4%, sumando S/ 46.4 millones de soles. Los impuestos aduaneros fueron S/419.5 millones de soles.</v>
      </c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32"/>
    </row>
    <row r="74" spans="2:15" x14ac:dyDescent="0.25">
      <c r="B74" s="17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32"/>
    </row>
    <row r="75" spans="2:15" x14ac:dyDescent="0.25">
      <c r="B75" s="17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30"/>
    </row>
    <row r="76" spans="2:15" x14ac:dyDescent="0.25">
      <c r="B76" s="17"/>
      <c r="C76" s="6"/>
      <c r="D76" s="173" t="s">
        <v>46</v>
      </c>
      <c r="E76" s="173"/>
      <c r="F76" s="173"/>
      <c r="G76" s="173"/>
      <c r="H76" s="173"/>
      <c r="I76" s="173"/>
      <c r="J76" s="173"/>
      <c r="K76" s="173"/>
      <c r="L76" s="173"/>
      <c r="M76" s="173"/>
      <c r="N76" s="6"/>
      <c r="O76" s="30"/>
    </row>
    <row r="77" spans="2:15" ht="15" customHeight="1" x14ac:dyDescent="0.25">
      <c r="B77" s="17"/>
      <c r="C77" s="6"/>
      <c r="D77" s="174" t="s">
        <v>20</v>
      </c>
      <c r="E77" s="175"/>
      <c r="F77" s="176"/>
      <c r="G77" s="180">
        <v>2017</v>
      </c>
      <c r="H77" s="180"/>
      <c r="I77" s="180">
        <v>2016</v>
      </c>
      <c r="J77" s="180"/>
      <c r="K77" s="185" t="s">
        <v>83</v>
      </c>
      <c r="L77" s="185"/>
      <c r="M77" s="152" t="s">
        <v>54</v>
      </c>
      <c r="N77" s="6"/>
      <c r="O77" s="30"/>
    </row>
    <row r="78" spans="2:15" x14ac:dyDescent="0.25">
      <c r="B78" s="17"/>
      <c r="C78" s="6"/>
      <c r="D78" s="177"/>
      <c r="E78" s="178"/>
      <c r="F78" s="179"/>
      <c r="G78" s="83" t="s">
        <v>50</v>
      </c>
      <c r="H78" s="83" t="s">
        <v>6</v>
      </c>
      <c r="I78" s="83" t="s">
        <v>50</v>
      </c>
      <c r="J78" s="83" t="s">
        <v>6</v>
      </c>
      <c r="K78" s="83" t="s">
        <v>50</v>
      </c>
      <c r="L78" s="83" t="s">
        <v>7</v>
      </c>
      <c r="M78" s="83" t="s">
        <v>55</v>
      </c>
      <c r="N78" s="6"/>
      <c r="O78" s="30"/>
    </row>
    <row r="79" spans="2:15" x14ac:dyDescent="0.25">
      <c r="B79" s="17"/>
      <c r="C79" s="22"/>
      <c r="D79" s="171" t="s">
        <v>35</v>
      </c>
      <c r="E79" s="171"/>
      <c r="F79" s="171"/>
      <c r="G79" s="78">
        <f>+G96+G91+G80</f>
        <v>93953.406249999985</v>
      </c>
      <c r="H79" s="80"/>
      <c r="I79" s="78">
        <f>+I96+I91+I80</f>
        <v>105386.71937999999</v>
      </c>
      <c r="J79" s="80"/>
      <c r="K79" s="84">
        <f>+G79-I79</f>
        <v>-11433.31313000001</v>
      </c>
      <c r="L79" s="85">
        <f t="shared" ref="L79:L101" si="4">+IF(I79=0,"  - ",G79/I79-1)</f>
        <v>-0.10848912649775289</v>
      </c>
      <c r="M79" s="85">
        <v>-0.13279547461727015</v>
      </c>
      <c r="N79" s="6"/>
      <c r="O79" s="30"/>
    </row>
    <row r="80" spans="2:15" x14ac:dyDescent="0.25">
      <c r="B80" s="17"/>
      <c r="C80" s="22"/>
      <c r="D80" s="169" t="s">
        <v>11</v>
      </c>
      <c r="E80" s="169"/>
      <c r="F80" s="169"/>
      <c r="G80" s="75">
        <v>36097.091029999996</v>
      </c>
      <c r="H80" s="81">
        <f t="shared" ref="H80:H96" si="5">+G80/G$79</f>
        <v>0.38420204727808899</v>
      </c>
      <c r="I80" s="75">
        <v>42567.329669999985</v>
      </c>
      <c r="J80" s="81">
        <f t="shared" ref="J80:J96" si="6">+I80/I$79</f>
        <v>0.40391550207111104</v>
      </c>
      <c r="K80" s="86">
        <f>+G80-I80</f>
        <v>-6470.2386399999887</v>
      </c>
      <c r="L80" s="87">
        <f t="shared" si="4"/>
        <v>-0.15200010642340089</v>
      </c>
      <c r="M80" s="87">
        <v>-0.17512016163665289</v>
      </c>
      <c r="N80" s="6"/>
      <c r="O80" s="30"/>
    </row>
    <row r="81" spans="2:15" x14ac:dyDescent="0.25">
      <c r="B81" s="17"/>
      <c r="C81" s="23"/>
      <c r="D81" s="170" t="s">
        <v>21</v>
      </c>
      <c r="E81" s="170"/>
      <c r="F81" s="170"/>
      <c r="G81" s="76">
        <v>1936.6949500000001</v>
      </c>
      <c r="H81" s="59">
        <f t="shared" si="5"/>
        <v>2.0613355356661169E-2</v>
      </c>
      <c r="I81" s="76">
        <v>1872.6182299999996</v>
      </c>
      <c r="J81" s="59">
        <f t="shared" si="6"/>
        <v>1.7769015308729499E-2</v>
      </c>
      <c r="K81" s="49">
        <f t="shared" ref="K81:K96" si="7">+G81-I81</f>
        <v>64.076720000000478</v>
      </c>
      <c r="L81" s="88">
        <f t="shared" si="4"/>
        <v>3.4217716656534058E-2</v>
      </c>
      <c r="M81" s="88">
        <v>6.0205778446735803E-3</v>
      </c>
      <c r="N81" s="6"/>
      <c r="O81" s="30"/>
    </row>
    <row r="82" spans="2:15" x14ac:dyDescent="0.25">
      <c r="B82" s="17"/>
      <c r="C82" s="23"/>
      <c r="D82" s="170" t="s">
        <v>22</v>
      </c>
      <c r="E82" s="170"/>
      <c r="F82" s="170"/>
      <c r="G82" s="76">
        <v>1468.2971200000002</v>
      </c>
      <c r="H82" s="59">
        <f t="shared" si="5"/>
        <v>1.5627928551020475E-2</v>
      </c>
      <c r="I82" s="76">
        <v>1336.69235</v>
      </c>
      <c r="J82" s="59">
        <f t="shared" si="6"/>
        <v>1.2683688778471208E-2</v>
      </c>
      <c r="K82" s="49">
        <f t="shared" si="7"/>
        <v>131.60477000000014</v>
      </c>
      <c r="L82" s="88">
        <f t="shared" si="4"/>
        <v>9.8455542144757713E-2</v>
      </c>
      <c r="M82" s="88">
        <v>6.8507009160189147E-2</v>
      </c>
      <c r="N82" s="6"/>
      <c r="O82" s="30"/>
    </row>
    <row r="83" spans="2:15" x14ac:dyDescent="0.25">
      <c r="B83" s="17"/>
      <c r="C83" s="23"/>
      <c r="D83" s="170" t="s">
        <v>23</v>
      </c>
      <c r="E83" s="170"/>
      <c r="F83" s="170"/>
      <c r="G83" s="76">
        <v>12260.75865</v>
      </c>
      <c r="H83" s="59">
        <f t="shared" si="5"/>
        <v>0.13049828781487102</v>
      </c>
      <c r="I83" s="76">
        <v>17992.337399999997</v>
      </c>
      <c r="J83" s="59">
        <f t="shared" si="6"/>
        <v>0.1707268003582483</v>
      </c>
      <c r="K83" s="49">
        <f t="shared" si="7"/>
        <v>-5731.5787499999969</v>
      </c>
      <c r="L83" s="88">
        <f t="shared" si="4"/>
        <v>-0.31855665123309651</v>
      </c>
      <c r="M83" s="88">
        <v>-0.3371356722536587</v>
      </c>
      <c r="N83" s="6"/>
      <c r="O83" s="30"/>
    </row>
    <row r="84" spans="2:15" x14ac:dyDescent="0.25">
      <c r="B84" s="17"/>
      <c r="C84" s="23"/>
      <c r="D84" s="170" t="s">
        <v>24</v>
      </c>
      <c r="E84" s="170"/>
      <c r="F84" s="170"/>
      <c r="G84" s="76">
        <v>1316.6041299999999</v>
      </c>
      <c r="H84" s="59">
        <f t="shared" si="5"/>
        <v>1.4013373038297907E-2</v>
      </c>
      <c r="I84" s="76">
        <v>1369.19649</v>
      </c>
      <c r="J84" s="59">
        <f t="shared" si="6"/>
        <v>1.2992116066000651E-2</v>
      </c>
      <c r="K84" s="49">
        <f t="shared" si="7"/>
        <v>-52.592360000000099</v>
      </c>
      <c r="L84" s="88">
        <f t="shared" si="4"/>
        <v>-3.8411112199097208E-2</v>
      </c>
      <c r="M84" s="88">
        <v>-6.4628082680825538E-2</v>
      </c>
      <c r="N84" s="6"/>
      <c r="O84" s="30"/>
    </row>
    <row r="85" spans="2:15" x14ac:dyDescent="0.25">
      <c r="B85" s="17"/>
      <c r="C85" s="23"/>
      <c r="D85" s="170" t="s">
        <v>25</v>
      </c>
      <c r="E85" s="170"/>
      <c r="F85" s="170"/>
      <c r="G85" s="76">
        <v>9001.5248899999988</v>
      </c>
      <c r="H85" s="59">
        <f t="shared" si="5"/>
        <v>9.5808393216185284E-2</v>
      </c>
      <c r="I85" s="76">
        <v>9517.7891799999998</v>
      </c>
      <c r="J85" s="59">
        <f t="shared" si="6"/>
        <v>9.0312984747926969E-2</v>
      </c>
      <c r="K85" s="49">
        <f t="shared" si="7"/>
        <v>-516.26429000000098</v>
      </c>
      <c r="L85" s="88">
        <f t="shared" si="4"/>
        <v>-5.4242038800863757E-2</v>
      </c>
      <c r="M85" s="88">
        <v>-8.0027391425228744E-2</v>
      </c>
      <c r="N85" s="6"/>
      <c r="O85" s="30"/>
    </row>
    <row r="86" spans="2:15" x14ac:dyDescent="0.25">
      <c r="B86" s="17"/>
      <c r="C86" s="23"/>
      <c r="D86" s="170" t="s">
        <v>26</v>
      </c>
      <c r="E86" s="170"/>
      <c r="F86" s="170"/>
      <c r="G86" s="76">
        <v>38.272030000000001</v>
      </c>
      <c r="H86" s="59">
        <f t="shared" si="5"/>
        <v>4.0735117041059923E-4</v>
      </c>
      <c r="I86" s="76">
        <v>106.42407</v>
      </c>
      <c r="J86" s="59">
        <f t="shared" si="6"/>
        <v>1.0098432765162711E-3</v>
      </c>
      <c r="K86" s="49">
        <f t="shared" si="7"/>
        <v>-68.15204</v>
      </c>
      <c r="L86" s="88">
        <f t="shared" si="4"/>
        <v>-0.64038182339765803</v>
      </c>
      <c r="M86" s="88">
        <v>-0.65018653229174483</v>
      </c>
      <c r="N86" s="6"/>
      <c r="O86" s="30"/>
    </row>
    <row r="87" spans="2:15" x14ac:dyDescent="0.25">
      <c r="B87" s="17"/>
      <c r="C87" s="23"/>
      <c r="D87" s="170" t="s">
        <v>27</v>
      </c>
      <c r="E87" s="170"/>
      <c r="F87" s="170"/>
      <c r="G87" s="76">
        <v>4387.1299299999991</v>
      </c>
      <c r="H87" s="59">
        <f t="shared" si="5"/>
        <v>4.6694740564555103E-2</v>
      </c>
      <c r="I87" s="76">
        <v>8068.8481300000003</v>
      </c>
      <c r="J87" s="59">
        <f t="shared" si="6"/>
        <v>7.6564183584703974E-2</v>
      </c>
      <c r="K87" s="49">
        <f t="shared" si="7"/>
        <v>-3681.7182000000012</v>
      </c>
      <c r="L87" s="88">
        <f t="shared" si="4"/>
        <v>-0.45628795345786255</v>
      </c>
      <c r="M87" s="88">
        <v>-0.47111183802599066</v>
      </c>
      <c r="N87" s="6"/>
      <c r="O87" s="30"/>
    </row>
    <row r="88" spans="2:15" x14ac:dyDescent="0.25">
      <c r="B88" s="17"/>
      <c r="C88" s="23"/>
      <c r="D88" s="170" t="s">
        <v>28</v>
      </c>
      <c r="E88" s="170"/>
      <c r="F88" s="170"/>
      <c r="G88" s="76">
        <v>2213.5038799999998</v>
      </c>
      <c r="H88" s="59">
        <f t="shared" si="5"/>
        <v>2.3559591592774213E-2</v>
      </c>
      <c r="I88" s="76">
        <v>2159.3757699999996</v>
      </c>
      <c r="J88" s="59">
        <f t="shared" si="6"/>
        <v>2.049001793303569E-2</v>
      </c>
      <c r="K88" s="49">
        <f t="shared" si="7"/>
        <v>54.128110000000106</v>
      </c>
      <c r="L88" s="88">
        <f t="shared" si="4"/>
        <v>2.5066554303329935E-2</v>
      </c>
      <c r="M88" s="88">
        <v>-2.8810852096814443E-3</v>
      </c>
      <c r="N88" s="6"/>
      <c r="O88" s="30"/>
    </row>
    <row r="89" spans="2:15" x14ac:dyDescent="0.25">
      <c r="B89" s="17"/>
      <c r="C89" s="23"/>
      <c r="D89" s="170" t="s">
        <v>57</v>
      </c>
      <c r="E89" s="170"/>
      <c r="F89" s="170"/>
      <c r="G89" s="76">
        <v>3272.5344300000006</v>
      </c>
      <c r="H89" s="59">
        <f t="shared" si="5"/>
        <v>3.4831461259553866E-2</v>
      </c>
      <c r="I89" s="76">
        <v>0</v>
      </c>
      <c r="J89" s="59">
        <f t="shared" si="6"/>
        <v>0</v>
      </c>
      <c r="K89" s="49">
        <f t="shared" si="7"/>
        <v>3272.5344300000006</v>
      </c>
      <c r="L89" s="88" t="str">
        <f t="shared" si="4"/>
        <v xml:space="preserve">  - </v>
      </c>
      <c r="M89" s="88">
        <v>0</v>
      </c>
      <c r="N89" s="6"/>
      <c r="O89" s="30"/>
    </row>
    <row r="90" spans="2:15" x14ac:dyDescent="0.25">
      <c r="B90" s="17"/>
      <c r="C90" s="23"/>
      <c r="D90" s="170" t="s">
        <v>29</v>
      </c>
      <c r="E90" s="170"/>
      <c r="F90" s="170"/>
      <c r="G90" s="76">
        <v>201.77102000000002</v>
      </c>
      <c r="H90" s="59">
        <f t="shared" si="5"/>
        <v>2.1475647137593808E-3</v>
      </c>
      <c r="I90" s="76">
        <v>144.04804999999999</v>
      </c>
      <c r="J90" s="59">
        <f t="shared" si="6"/>
        <v>1.3668520174785613E-3</v>
      </c>
      <c r="K90" s="49">
        <f t="shared" si="7"/>
        <v>57.722970000000032</v>
      </c>
      <c r="L90" s="88">
        <f t="shared" si="4"/>
        <v>0.4007202457790997</v>
      </c>
      <c r="M90" s="88">
        <v>0.36253070157509737</v>
      </c>
      <c r="N90" s="6"/>
      <c r="O90" s="30"/>
    </row>
    <row r="91" spans="2:15" x14ac:dyDescent="0.25">
      <c r="B91" s="17"/>
      <c r="C91" s="22"/>
      <c r="D91" s="169" t="s">
        <v>30</v>
      </c>
      <c r="E91" s="169"/>
      <c r="F91" s="169"/>
      <c r="G91" s="75">
        <v>46497.578519999988</v>
      </c>
      <c r="H91" s="81">
        <f t="shared" si="5"/>
        <v>0.4949004019745159</v>
      </c>
      <c r="I91" s="75">
        <v>50559.020479999999</v>
      </c>
      <c r="J91" s="81">
        <f t="shared" si="6"/>
        <v>0.47974755052100948</v>
      </c>
      <c r="K91" s="86">
        <f t="shared" si="7"/>
        <v>-4061.441960000011</v>
      </c>
      <c r="L91" s="87">
        <f t="shared" si="4"/>
        <v>-8.0330708970254405E-2</v>
      </c>
      <c r="M91" s="87">
        <v>-0.10540477436531015</v>
      </c>
      <c r="N91" s="6"/>
      <c r="O91" s="30"/>
    </row>
    <row r="92" spans="2:15" x14ac:dyDescent="0.25">
      <c r="B92" s="17"/>
      <c r="C92" s="23"/>
      <c r="D92" s="170" t="s">
        <v>31</v>
      </c>
      <c r="E92" s="170"/>
      <c r="F92" s="170"/>
      <c r="G92" s="76">
        <v>46417.98139999999</v>
      </c>
      <c r="H92" s="59">
        <f t="shared" si="5"/>
        <v>0.49405320416469728</v>
      </c>
      <c r="I92" s="76">
        <v>50487.131419999998</v>
      </c>
      <c r="J92" s="59">
        <f t="shared" si="6"/>
        <v>0.47906540517648288</v>
      </c>
      <c r="K92" s="49">
        <f t="shared" si="7"/>
        <v>-4069.1500200000082</v>
      </c>
      <c r="L92" s="88">
        <f t="shared" si="4"/>
        <v>-8.0597766312943131E-2</v>
      </c>
      <c r="M92" s="88">
        <v>-0.10566455059799562</v>
      </c>
      <c r="N92" s="6"/>
      <c r="O92" s="30"/>
    </row>
    <row r="93" spans="2:15" x14ac:dyDescent="0.25">
      <c r="B93" s="17"/>
      <c r="C93" s="23"/>
      <c r="D93" s="170" t="s">
        <v>32</v>
      </c>
      <c r="E93" s="170"/>
      <c r="F93" s="170"/>
      <c r="G93" s="76">
        <v>79.597120000000004</v>
      </c>
      <c r="H93" s="59">
        <f t="shared" si="5"/>
        <v>8.4719780981863039E-4</v>
      </c>
      <c r="I93" s="76">
        <v>71.889060000000001</v>
      </c>
      <c r="J93" s="59">
        <f t="shared" si="6"/>
        <v>6.8214534452661697E-4</v>
      </c>
      <c r="K93" s="49">
        <f t="shared" si="7"/>
        <v>7.7080600000000032</v>
      </c>
      <c r="L93" s="88">
        <f t="shared" si="4"/>
        <v>0.10722159950345711</v>
      </c>
      <c r="M93" s="88">
        <v>7.7034066807130319E-2</v>
      </c>
      <c r="N93" s="6"/>
      <c r="O93" s="30"/>
    </row>
    <row r="94" spans="2:15" x14ac:dyDescent="0.25">
      <c r="B94" s="17"/>
      <c r="C94" s="23"/>
      <c r="D94" s="170" t="s">
        <v>33</v>
      </c>
      <c r="E94" s="170"/>
      <c r="F94" s="170"/>
      <c r="G94" s="76">
        <v>0</v>
      </c>
      <c r="H94" s="59">
        <f t="shared" si="5"/>
        <v>0</v>
      </c>
      <c r="I94" s="76">
        <v>0</v>
      </c>
      <c r="J94" s="59">
        <f t="shared" si="6"/>
        <v>0</v>
      </c>
      <c r="K94" s="49">
        <f t="shared" si="7"/>
        <v>0</v>
      </c>
      <c r="L94" s="88" t="str">
        <f t="shared" si="4"/>
        <v xml:space="preserve">  - </v>
      </c>
      <c r="M94" s="88">
        <v>0</v>
      </c>
      <c r="N94" s="6"/>
      <c r="O94" s="30"/>
    </row>
    <row r="95" spans="2:15" x14ac:dyDescent="0.25">
      <c r="B95" s="17"/>
      <c r="C95" s="23"/>
      <c r="D95" s="170" t="s">
        <v>34</v>
      </c>
      <c r="E95" s="170"/>
      <c r="F95" s="170"/>
      <c r="G95" s="76">
        <v>0</v>
      </c>
      <c r="H95" s="59">
        <f t="shared" si="5"/>
        <v>0</v>
      </c>
      <c r="I95" s="76">
        <v>0</v>
      </c>
      <c r="J95" s="59">
        <f t="shared" si="6"/>
        <v>0</v>
      </c>
      <c r="K95" s="49">
        <f t="shared" si="7"/>
        <v>0</v>
      </c>
      <c r="L95" s="88" t="str">
        <f t="shared" si="4"/>
        <v xml:space="preserve">  - </v>
      </c>
      <c r="M95" s="88">
        <v>0</v>
      </c>
      <c r="N95" s="6"/>
      <c r="O95" s="30"/>
    </row>
    <row r="96" spans="2:15" x14ac:dyDescent="0.25">
      <c r="B96" s="17"/>
      <c r="C96" s="22"/>
      <c r="D96" s="169" t="s">
        <v>17</v>
      </c>
      <c r="E96" s="169"/>
      <c r="F96" s="169"/>
      <c r="G96" s="77">
        <v>11358.736700000001</v>
      </c>
      <c r="H96" s="81">
        <f t="shared" si="5"/>
        <v>0.1208975507473951</v>
      </c>
      <c r="I96" s="77">
        <v>12260.36923</v>
      </c>
      <c r="J96" s="81">
        <f t="shared" si="6"/>
        <v>0.11633694740787937</v>
      </c>
      <c r="K96" s="86">
        <f t="shared" si="7"/>
        <v>-901.63252999999895</v>
      </c>
      <c r="L96" s="87">
        <f t="shared" si="4"/>
        <v>-7.3540405927888908E-2</v>
      </c>
      <c r="M96" s="87">
        <v>-9.879960363539364E-2</v>
      </c>
      <c r="N96" s="6"/>
      <c r="O96" s="30"/>
    </row>
    <row r="97" spans="2:15" x14ac:dyDescent="0.25">
      <c r="B97" s="17"/>
      <c r="C97" s="23"/>
      <c r="D97" s="171" t="s">
        <v>62</v>
      </c>
      <c r="E97" s="171"/>
      <c r="F97" s="171"/>
      <c r="G97" s="78">
        <v>419498.60066999996</v>
      </c>
      <c r="H97" s="80"/>
      <c r="I97" s="78">
        <v>419419.60392000008</v>
      </c>
      <c r="J97" s="80"/>
      <c r="K97" s="84">
        <f>+G97-I97</f>
        <v>78.996749999874737</v>
      </c>
      <c r="L97" s="85">
        <f t="shared" si="4"/>
        <v>1.8834777693155225E-4</v>
      </c>
      <c r="M97" s="85">
        <v>-2.7081006853199807E-2</v>
      </c>
      <c r="N97" s="6"/>
      <c r="O97" s="30"/>
    </row>
    <row r="98" spans="2:15" x14ac:dyDescent="0.25">
      <c r="B98" s="17"/>
      <c r="C98" s="23"/>
      <c r="D98" s="170" t="s">
        <v>58</v>
      </c>
      <c r="E98" s="170"/>
      <c r="F98" s="170"/>
      <c r="G98" s="76">
        <v>1157.8576111772336</v>
      </c>
      <c r="H98" s="59">
        <f>+IF(G98=0,0,G98/G$97)</f>
        <v>2.7600988640438073E-3</v>
      </c>
      <c r="I98" s="76">
        <v>901.67417246496655</v>
      </c>
      <c r="J98" s="59">
        <f>+IF(I98=0,0,I98/I$97)</f>
        <v>2.1498140860314948E-3</v>
      </c>
      <c r="K98" s="49">
        <f t="shared" ref="K98:K102" si="8">+G98-I98</f>
        <v>256.18343871226705</v>
      </c>
      <c r="L98" s="88">
        <f t="shared" si="4"/>
        <v>0.28411974805923679</v>
      </c>
      <c r="M98" s="88">
        <v>0.24910922541596348</v>
      </c>
      <c r="N98" s="6"/>
      <c r="O98" s="30"/>
    </row>
    <row r="99" spans="2:15" x14ac:dyDescent="0.25">
      <c r="B99" s="17"/>
      <c r="C99" s="23"/>
      <c r="D99" s="170" t="s">
        <v>59</v>
      </c>
      <c r="E99" s="170"/>
      <c r="F99" s="170"/>
      <c r="G99" s="76">
        <v>341168.73426064919</v>
      </c>
      <c r="H99" s="59">
        <f>+IF(G99=0,0,G99/G$97)</f>
        <v>0.81327740716120001</v>
      </c>
      <c r="I99" s="76">
        <v>346224.59888752433</v>
      </c>
      <c r="J99" s="59">
        <f>+IF(I99=0,0,I99/I$97)</f>
        <v>0.82548501703693156</v>
      </c>
      <c r="K99" s="49">
        <f t="shared" si="8"/>
        <v>-5055.8646268751472</v>
      </c>
      <c r="L99" s="88">
        <f t="shared" si="4"/>
        <v>-1.4602846369438982E-2</v>
      </c>
      <c r="M99" s="88">
        <v>-4.146893063606627E-2</v>
      </c>
      <c r="N99" s="6"/>
      <c r="O99" s="30"/>
    </row>
    <row r="100" spans="2:15" x14ac:dyDescent="0.25">
      <c r="B100" s="17"/>
      <c r="C100" s="23"/>
      <c r="D100" s="170" t="s">
        <v>60</v>
      </c>
      <c r="E100" s="170"/>
      <c r="F100" s="170"/>
      <c r="G100" s="76">
        <v>77006.732054789565</v>
      </c>
      <c r="H100" s="59">
        <f>+IF(G100=0,0,G100/G$97)</f>
        <v>0.18356850757499232</v>
      </c>
      <c r="I100" s="76">
        <v>72141.124059164475</v>
      </c>
      <c r="J100" s="59">
        <f>+IF(I100=0,0,I100/I$97)</f>
        <v>0.17200227024420309</v>
      </c>
      <c r="K100" s="49">
        <f t="shared" si="8"/>
        <v>4865.6079956250906</v>
      </c>
      <c r="L100" s="88">
        <f t="shared" si="4"/>
        <v>6.7445691470439328E-2</v>
      </c>
      <c r="M100" s="88">
        <v>3.8342617860542161E-2</v>
      </c>
      <c r="N100" s="6"/>
      <c r="O100" s="30"/>
    </row>
    <row r="101" spans="2:15" x14ac:dyDescent="0.25">
      <c r="B101" s="17"/>
      <c r="C101" s="23"/>
      <c r="D101" s="170" t="s">
        <v>61</v>
      </c>
      <c r="E101" s="170"/>
      <c r="F101" s="170"/>
      <c r="G101" s="76">
        <v>165.27674338398404</v>
      </c>
      <c r="H101" s="59">
        <f>+IF(G101=0,0,G101/G$97)</f>
        <v>3.9398639976394003E-4</v>
      </c>
      <c r="I101" s="76">
        <v>152.20680084631263</v>
      </c>
      <c r="J101" s="59">
        <f>+IF(I101=0,0,I101/I$97)</f>
        <v>3.6289863283392085E-4</v>
      </c>
      <c r="K101" s="49">
        <f t="shared" si="8"/>
        <v>13.069942537671409</v>
      </c>
      <c r="L101" s="88">
        <f t="shared" si="4"/>
        <v>8.5869635686440127E-2</v>
      </c>
      <c r="M101" s="88">
        <v>5.6264247617842988E-2</v>
      </c>
      <c r="N101" s="6"/>
      <c r="O101" s="30"/>
    </row>
    <row r="102" spans="2:15" x14ac:dyDescent="0.25">
      <c r="B102" s="17"/>
      <c r="C102" s="23"/>
      <c r="D102" s="163" t="s">
        <v>63</v>
      </c>
      <c r="E102" s="163"/>
      <c r="F102" s="163"/>
      <c r="G102" s="79">
        <f>+G97+G79</f>
        <v>513452.00691999996</v>
      </c>
      <c r="H102" s="82"/>
      <c r="I102" s="79">
        <f>+I97+I79</f>
        <v>524806.32330000005</v>
      </c>
      <c r="J102" s="82"/>
      <c r="K102" s="89">
        <f t="shared" si="8"/>
        <v>-11354.316380000091</v>
      </c>
      <c r="L102" s="90">
        <f>+G102/I102-1</f>
        <v>-2.1635250712308096E-2</v>
      </c>
      <c r="M102" s="90">
        <v>-4.8309601963494542E-2</v>
      </c>
      <c r="N102" s="6"/>
      <c r="O102" s="30"/>
    </row>
    <row r="103" spans="2:15" x14ac:dyDescent="0.25">
      <c r="B103" s="17"/>
      <c r="C103" s="23"/>
      <c r="D103" s="186" t="s">
        <v>64</v>
      </c>
      <c r="E103" s="186"/>
      <c r="F103" s="186"/>
      <c r="G103" s="186"/>
      <c r="H103" s="186"/>
      <c r="I103" s="186"/>
      <c r="J103" s="186"/>
      <c r="K103" s="186"/>
      <c r="L103" s="186"/>
      <c r="M103" s="186"/>
      <c r="N103" s="6"/>
      <c r="O103" s="30"/>
    </row>
    <row r="104" spans="2:15" x14ac:dyDescent="0.25">
      <c r="B104" s="18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31"/>
    </row>
    <row r="107" spans="2:15" x14ac:dyDescent="0.25">
      <c r="B107" s="65" t="s">
        <v>82</v>
      </c>
      <c r="C107" s="93"/>
      <c r="D107" s="93"/>
      <c r="E107" s="93"/>
      <c r="F107" s="93"/>
      <c r="G107" s="94"/>
      <c r="H107" s="94"/>
      <c r="I107" s="94"/>
      <c r="J107" s="94"/>
      <c r="K107" s="94"/>
      <c r="L107" s="94"/>
      <c r="M107" s="94"/>
      <c r="N107" s="94"/>
      <c r="O107" s="29"/>
    </row>
    <row r="108" spans="2:15" ht="15" customHeight="1" x14ac:dyDescent="0.25">
      <c r="B108" s="107"/>
      <c r="C108" s="183" t="str">
        <f>+CONCATENATE("En el año ",F132," el número de contribuyentes activos ascendió a ",FIXED(H132,1)," creciendo  ",FIXED(I132*100,1),"% y una participación respecto al total a nivel nacional de  ",FIXED(J132*100,1),"%")</f>
        <v>En el año 2017 el número de contribuyentes activos ascendió a 75.7 creciendo  5.9% y una participación respecto al total a nivel nacional de  0.9%</v>
      </c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32"/>
    </row>
    <row r="109" spans="2:15" x14ac:dyDescent="0.25">
      <c r="B109" s="98"/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30"/>
    </row>
    <row r="110" spans="2:15" x14ac:dyDescent="0.25">
      <c r="B110" s="98"/>
      <c r="C110" s="97"/>
      <c r="D110" s="97"/>
      <c r="E110" s="97"/>
      <c r="F110" s="210" t="s">
        <v>77</v>
      </c>
      <c r="G110" s="210"/>
      <c r="H110" s="210"/>
      <c r="I110" s="210"/>
      <c r="J110" s="210"/>
      <c r="K110" s="97"/>
      <c r="L110" s="97"/>
      <c r="M110" s="97"/>
      <c r="N110" s="97"/>
      <c r="O110" s="30"/>
    </row>
    <row r="111" spans="2:15" x14ac:dyDescent="0.25">
      <c r="B111" s="98"/>
      <c r="C111" s="97"/>
      <c r="D111" s="97"/>
      <c r="E111" s="97"/>
      <c r="F111" s="188" t="s">
        <v>78</v>
      </c>
      <c r="G111" s="188"/>
      <c r="H111" s="188"/>
      <c r="I111" s="188"/>
      <c r="J111" s="188"/>
      <c r="K111" s="97"/>
      <c r="L111" s="97"/>
      <c r="M111" s="97"/>
      <c r="N111" s="97"/>
      <c r="O111" s="30"/>
    </row>
    <row r="112" spans="2:15" x14ac:dyDescent="0.25">
      <c r="B112" s="17"/>
      <c r="C112" s="6"/>
      <c r="D112" s="6"/>
      <c r="E112" s="6"/>
      <c r="F112" s="83" t="s">
        <v>75</v>
      </c>
      <c r="G112" s="83" t="s">
        <v>76</v>
      </c>
      <c r="H112" s="83" t="s">
        <v>1</v>
      </c>
      <c r="I112" s="83" t="s">
        <v>79</v>
      </c>
      <c r="J112" s="83" t="s">
        <v>80</v>
      </c>
      <c r="K112" s="6"/>
      <c r="L112" s="6"/>
      <c r="M112" s="6"/>
      <c r="N112" s="6"/>
      <c r="O112" s="30"/>
    </row>
    <row r="113" spans="2:15" x14ac:dyDescent="0.25">
      <c r="B113" s="17"/>
      <c r="C113" s="6"/>
      <c r="D113" s="6"/>
      <c r="E113" s="6"/>
      <c r="F113" s="124">
        <v>1998</v>
      </c>
      <c r="G113" s="76">
        <v>1907.1309999999996</v>
      </c>
      <c r="H113" s="76">
        <v>14.776</v>
      </c>
      <c r="I113" s="59"/>
      <c r="J113" s="59"/>
      <c r="K113" s="97"/>
      <c r="L113" s="6"/>
      <c r="M113" s="6"/>
      <c r="N113" s="6"/>
      <c r="O113" s="30"/>
    </row>
    <row r="114" spans="2:15" x14ac:dyDescent="0.25">
      <c r="B114" s="17"/>
      <c r="C114" s="6"/>
      <c r="D114" s="6"/>
      <c r="E114" s="6"/>
      <c r="F114" s="124">
        <v>1999</v>
      </c>
      <c r="G114" s="76">
        <v>1777.9380000000001</v>
      </c>
      <c r="H114" s="76">
        <v>13.052</v>
      </c>
      <c r="I114" s="59">
        <f>+H114/H113-1</f>
        <v>-0.11667569030860858</v>
      </c>
      <c r="J114" s="59">
        <f>+H114/G114</f>
        <v>7.3410883844093541E-3</v>
      </c>
      <c r="K114" s="97"/>
      <c r="L114" s="6"/>
      <c r="M114" s="6"/>
      <c r="N114" s="6"/>
      <c r="O114" s="30"/>
    </row>
    <row r="115" spans="2:15" x14ac:dyDescent="0.25">
      <c r="B115" s="17"/>
      <c r="C115" s="6"/>
      <c r="D115" s="6"/>
      <c r="E115" s="6"/>
      <c r="F115" s="124">
        <v>2000</v>
      </c>
      <c r="G115" s="76">
        <v>1971.741</v>
      </c>
      <c r="H115" s="76">
        <v>14.345000000000001</v>
      </c>
      <c r="I115" s="59">
        <f t="shared" ref="I115:I132" si="9">+H115/H114-1</f>
        <v>9.906527735213011E-2</v>
      </c>
      <c r="J115" s="59">
        <f t="shared" ref="J115:J132" si="10">+H115/G115</f>
        <v>7.2752962990575336E-3</v>
      </c>
      <c r="K115" s="97"/>
      <c r="L115" s="6"/>
      <c r="M115" s="6"/>
      <c r="N115" s="6"/>
      <c r="O115" s="30"/>
    </row>
    <row r="116" spans="2:15" x14ac:dyDescent="0.25">
      <c r="B116" s="17"/>
      <c r="C116" s="6"/>
      <c r="D116" s="6"/>
      <c r="E116" s="6"/>
      <c r="F116" s="124">
        <v>2001</v>
      </c>
      <c r="G116" s="76">
        <v>2181.5149999999999</v>
      </c>
      <c r="H116" s="76">
        <v>15.818</v>
      </c>
      <c r="I116" s="59">
        <f t="shared" si="9"/>
        <v>0.10268386197281276</v>
      </c>
      <c r="J116" s="59">
        <f t="shared" si="10"/>
        <v>7.2509242430146021E-3</v>
      </c>
      <c r="K116" s="97"/>
      <c r="L116" s="6"/>
      <c r="M116" s="6"/>
      <c r="N116" s="6"/>
      <c r="O116" s="30"/>
    </row>
    <row r="117" spans="2:15" x14ac:dyDescent="0.25">
      <c r="B117" s="17"/>
      <c r="C117" s="6"/>
      <c r="D117" s="6"/>
      <c r="E117" s="6"/>
      <c r="F117" s="124">
        <v>2002</v>
      </c>
      <c r="G117" s="76">
        <v>2421.1780000000003</v>
      </c>
      <c r="H117" s="76">
        <v>18.120999999999999</v>
      </c>
      <c r="I117" s="59">
        <f t="shared" si="9"/>
        <v>0.1455936275129599</v>
      </c>
      <c r="J117" s="59">
        <f t="shared" si="10"/>
        <v>7.4843733091908135E-3</v>
      </c>
      <c r="K117" s="97"/>
      <c r="L117" s="6"/>
      <c r="M117" s="6"/>
      <c r="N117" s="6"/>
      <c r="O117" s="30"/>
    </row>
    <row r="118" spans="2:15" x14ac:dyDescent="0.25">
      <c r="B118" s="17"/>
      <c r="C118" s="6"/>
      <c r="D118" s="6"/>
      <c r="E118" s="6"/>
      <c r="F118" s="124">
        <v>2003</v>
      </c>
      <c r="G118" s="76">
        <v>2675.5149999999999</v>
      </c>
      <c r="H118" s="76">
        <v>20.361000000000001</v>
      </c>
      <c r="I118" s="59">
        <f t="shared" si="9"/>
        <v>0.12361348711439768</v>
      </c>
      <c r="J118" s="59">
        <f t="shared" si="10"/>
        <v>7.6101236584358535E-3</v>
      </c>
      <c r="K118" s="97"/>
      <c r="L118" s="6"/>
      <c r="M118" s="6"/>
      <c r="N118" s="6"/>
      <c r="O118" s="30"/>
    </row>
    <row r="119" spans="2:15" x14ac:dyDescent="0.25">
      <c r="B119" s="17"/>
      <c r="C119" s="6"/>
      <c r="D119" s="6"/>
      <c r="E119" s="6"/>
      <c r="F119" s="124">
        <v>2004</v>
      </c>
      <c r="G119" s="76">
        <v>2917.98</v>
      </c>
      <c r="H119" s="76">
        <v>22.108000000000001</v>
      </c>
      <c r="I119" s="59">
        <f t="shared" si="9"/>
        <v>8.5801286773734109E-2</v>
      </c>
      <c r="J119" s="59">
        <f t="shared" si="10"/>
        <v>7.5764741362175205E-3</v>
      </c>
      <c r="K119" s="97"/>
      <c r="L119" s="6"/>
      <c r="M119" s="6"/>
      <c r="N119" s="6"/>
      <c r="O119" s="30"/>
    </row>
    <row r="120" spans="2:15" x14ac:dyDescent="0.25">
      <c r="B120" s="17"/>
      <c r="C120" s="6"/>
      <c r="D120" s="6"/>
      <c r="E120" s="6"/>
      <c r="F120" s="124">
        <v>2005</v>
      </c>
      <c r="G120" s="76">
        <v>3283.3780000000006</v>
      </c>
      <c r="H120" s="76">
        <v>24.503</v>
      </c>
      <c r="I120" s="59">
        <f t="shared" si="9"/>
        <v>0.10833182558349908</v>
      </c>
      <c r="J120" s="59">
        <f t="shared" si="10"/>
        <v>7.4627411160091816E-3</v>
      </c>
      <c r="K120" s="97"/>
      <c r="L120" s="6"/>
      <c r="M120" s="6"/>
      <c r="N120" s="6"/>
      <c r="O120" s="30"/>
    </row>
    <row r="121" spans="2:15" x14ac:dyDescent="0.25">
      <c r="B121" s="17"/>
      <c r="C121" s="6"/>
      <c r="D121" s="6"/>
      <c r="E121" s="6"/>
      <c r="F121" s="124">
        <v>2006</v>
      </c>
      <c r="G121" s="76">
        <v>3482.0789999999997</v>
      </c>
      <c r="H121" s="76">
        <v>26.765000000000001</v>
      </c>
      <c r="I121" s="59">
        <f t="shared" si="9"/>
        <v>9.2315226706933817E-2</v>
      </c>
      <c r="J121" s="59">
        <f t="shared" si="10"/>
        <v>7.6864999329423608E-3</v>
      </c>
      <c r="K121" s="97"/>
      <c r="L121" s="6"/>
      <c r="M121" s="6"/>
      <c r="N121" s="6"/>
      <c r="O121" s="30"/>
    </row>
    <row r="122" spans="2:15" x14ac:dyDescent="0.25">
      <c r="B122" s="17"/>
      <c r="C122" s="6"/>
      <c r="D122" s="6"/>
      <c r="E122" s="6"/>
      <c r="F122" s="124">
        <v>2007</v>
      </c>
      <c r="G122" s="76">
        <v>3898.12</v>
      </c>
      <c r="H122" s="76">
        <v>31.413</v>
      </c>
      <c r="I122" s="59">
        <f t="shared" si="9"/>
        <v>0.1736596301139548</v>
      </c>
      <c r="J122" s="59">
        <f t="shared" si="10"/>
        <v>8.0584999948693226E-3</v>
      </c>
      <c r="K122" s="97"/>
      <c r="L122" s="6"/>
      <c r="M122" s="6"/>
      <c r="N122" s="6"/>
      <c r="O122" s="30"/>
    </row>
    <row r="123" spans="2:15" x14ac:dyDescent="0.25">
      <c r="B123" s="17"/>
      <c r="C123" s="6"/>
      <c r="D123" s="6"/>
      <c r="E123" s="6"/>
      <c r="F123" s="124">
        <v>2008</v>
      </c>
      <c r="G123" s="76">
        <v>4309.1000000000004</v>
      </c>
      <c r="H123" s="76">
        <v>35.695999999999998</v>
      </c>
      <c r="I123" s="59">
        <f t="shared" si="9"/>
        <v>0.13634482539076176</v>
      </c>
      <c r="J123" s="59">
        <f t="shared" si="10"/>
        <v>8.2838643800329532E-3</v>
      </c>
      <c r="K123" s="97"/>
      <c r="L123" s="6"/>
      <c r="M123" s="6"/>
      <c r="N123" s="6"/>
      <c r="O123" s="30"/>
    </row>
    <row r="124" spans="2:15" x14ac:dyDescent="0.25">
      <c r="B124" s="17"/>
      <c r="C124" s="6"/>
      <c r="D124" s="6"/>
      <c r="E124" s="6"/>
      <c r="F124" s="124">
        <v>2009</v>
      </c>
      <c r="G124" s="76">
        <v>4689.0369999999994</v>
      </c>
      <c r="H124" s="76">
        <v>39.476999999999997</v>
      </c>
      <c r="I124" s="59">
        <f t="shared" si="9"/>
        <v>0.10592223218287766</v>
      </c>
      <c r="J124" s="59">
        <f t="shared" si="10"/>
        <v>8.4189994662016952E-3</v>
      </c>
      <c r="K124" s="97"/>
      <c r="L124" s="6"/>
      <c r="M124" s="6"/>
      <c r="N124" s="6"/>
      <c r="O124" s="30"/>
    </row>
    <row r="125" spans="2:15" x14ac:dyDescent="0.25">
      <c r="B125" s="17"/>
      <c r="C125" s="6"/>
      <c r="D125" s="6"/>
      <c r="E125" s="6"/>
      <c r="F125" s="124">
        <v>2010</v>
      </c>
      <c r="G125" s="76">
        <v>5116.8109999999988</v>
      </c>
      <c r="H125" s="76">
        <v>43.881</v>
      </c>
      <c r="I125" s="59">
        <f t="shared" si="9"/>
        <v>0.11155862907515779</v>
      </c>
      <c r="J125" s="59">
        <f t="shared" si="10"/>
        <v>8.5758492936323059E-3</v>
      </c>
      <c r="K125" s="97"/>
      <c r="L125" s="6"/>
      <c r="M125" s="6"/>
      <c r="N125" s="6"/>
      <c r="O125" s="30"/>
    </row>
    <row r="126" spans="2:15" x14ac:dyDescent="0.25">
      <c r="B126" s="17"/>
      <c r="C126" s="6"/>
      <c r="D126" s="6"/>
      <c r="E126" s="6"/>
      <c r="F126" s="124">
        <v>2011</v>
      </c>
      <c r="G126" s="76">
        <v>5623.4490000000005</v>
      </c>
      <c r="H126" s="76">
        <v>50.363999999999997</v>
      </c>
      <c r="I126" s="59">
        <f t="shared" si="9"/>
        <v>0.14774047993436779</v>
      </c>
      <c r="J126" s="59">
        <f t="shared" si="10"/>
        <v>8.9560694868931843E-3</v>
      </c>
      <c r="K126" s="97"/>
      <c r="L126" s="6"/>
      <c r="M126" s="6"/>
      <c r="N126" s="6"/>
      <c r="O126" s="30"/>
    </row>
    <row r="127" spans="2:15" x14ac:dyDescent="0.25">
      <c r="B127" s="17"/>
      <c r="C127" s="6"/>
      <c r="D127" s="6"/>
      <c r="E127" s="6"/>
      <c r="F127" s="124">
        <v>2012</v>
      </c>
      <c r="G127" s="76">
        <v>6167.0460000000003</v>
      </c>
      <c r="H127" s="76">
        <v>54.707000000000001</v>
      </c>
      <c r="I127" s="59">
        <f t="shared" si="9"/>
        <v>8.6232229370185154E-2</v>
      </c>
      <c r="J127" s="59">
        <f t="shared" si="10"/>
        <v>8.8708597276556719E-3</v>
      </c>
      <c r="K127" s="97"/>
      <c r="L127" s="6"/>
      <c r="M127" s="6"/>
      <c r="N127" s="6"/>
      <c r="O127" s="30"/>
    </row>
    <row r="128" spans="2:15" x14ac:dyDescent="0.25">
      <c r="B128" s="17"/>
      <c r="C128" s="6"/>
      <c r="D128" s="6"/>
      <c r="E128" s="6"/>
      <c r="F128" s="124">
        <v>2013</v>
      </c>
      <c r="G128" s="76">
        <v>6651.9989999999989</v>
      </c>
      <c r="H128" s="76">
        <v>58.613999999999997</v>
      </c>
      <c r="I128" s="59">
        <f t="shared" si="9"/>
        <v>7.1416820516569945E-2</v>
      </c>
      <c r="J128" s="59">
        <f t="shared" si="10"/>
        <v>8.8114865922258867E-3</v>
      </c>
      <c r="K128" s="97"/>
      <c r="L128" s="6"/>
      <c r="M128" s="6"/>
      <c r="N128" s="6"/>
      <c r="O128" s="30"/>
    </row>
    <row r="129" spans="2:15" x14ac:dyDescent="0.25">
      <c r="B129" s="17"/>
      <c r="C129" s="6"/>
      <c r="D129" s="6"/>
      <c r="E129" s="6"/>
      <c r="F129" s="124">
        <v>2014</v>
      </c>
      <c r="G129" s="76">
        <v>7112.3010000000004</v>
      </c>
      <c r="H129" s="76">
        <v>62.142000000000003</v>
      </c>
      <c r="I129" s="59">
        <f t="shared" si="9"/>
        <v>6.0190398198382677E-2</v>
      </c>
      <c r="J129" s="59">
        <f t="shared" si="10"/>
        <v>8.737256761208503E-3</v>
      </c>
      <c r="K129" s="97"/>
      <c r="L129" s="6"/>
      <c r="M129" s="6"/>
      <c r="N129" s="6"/>
      <c r="O129" s="30"/>
    </row>
    <row r="130" spans="2:15" x14ac:dyDescent="0.25">
      <c r="B130" s="17"/>
      <c r="C130" s="6"/>
      <c r="D130" s="6"/>
      <c r="E130" s="6"/>
      <c r="F130" s="124">
        <v>2015</v>
      </c>
      <c r="G130" s="76">
        <v>7670.4990000000007</v>
      </c>
      <c r="H130" s="76">
        <v>66.600999999999999</v>
      </c>
      <c r="I130" s="59">
        <f t="shared" si="9"/>
        <v>7.1755012712819033E-2</v>
      </c>
      <c r="J130" s="59">
        <f t="shared" si="10"/>
        <v>8.68274671569607E-3</v>
      </c>
      <c r="K130" s="97"/>
      <c r="L130" s="6"/>
      <c r="M130" s="6"/>
      <c r="N130" s="6"/>
      <c r="O130" s="30"/>
    </row>
    <row r="131" spans="2:15" x14ac:dyDescent="0.25">
      <c r="B131" s="17"/>
      <c r="C131" s="6"/>
      <c r="D131" s="6"/>
      <c r="E131" s="6"/>
      <c r="F131" s="124">
        <v>2016</v>
      </c>
      <c r="G131" s="76">
        <v>8231.9619999999995</v>
      </c>
      <c r="H131" s="76">
        <v>71.525000000000006</v>
      </c>
      <c r="I131" s="59">
        <f t="shared" si="9"/>
        <v>7.3932823831474037E-2</v>
      </c>
      <c r="J131" s="59">
        <f t="shared" si="10"/>
        <v>8.6886941412023053E-3</v>
      </c>
      <c r="K131" s="97"/>
      <c r="L131" s="6"/>
      <c r="M131" s="6"/>
      <c r="N131" s="6"/>
      <c r="O131" s="30"/>
    </row>
    <row r="132" spans="2:15" x14ac:dyDescent="0.25">
      <c r="B132" s="17"/>
      <c r="C132" s="6"/>
      <c r="D132" s="6"/>
      <c r="E132" s="6"/>
      <c r="F132" s="124">
        <v>2017</v>
      </c>
      <c r="G132" s="76">
        <v>8841.7419999999984</v>
      </c>
      <c r="H132" s="76">
        <v>75.742000000000004</v>
      </c>
      <c r="I132" s="59">
        <f t="shared" si="9"/>
        <v>5.8958406151695231E-2</v>
      </c>
      <c r="J132" s="59">
        <f t="shared" si="10"/>
        <v>8.5664114605470305E-3</v>
      </c>
      <c r="K132" s="125">
        <f>+H132/Sur!F151</f>
        <v>5.5714851065645277E-2</v>
      </c>
      <c r="L132" s="6"/>
      <c r="M132" s="6"/>
      <c r="N132" s="6"/>
      <c r="O132" s="30"/>
    </row>
    <row r="133" spans="2:15" x14ac:dyDescent="0.25">
      <c r="B133" s="17"/>
      <c r="C133" s="6"/>
      <c r="D133" s="6"/>
      <c r="E133" s="6"/>
      <c r="F133" s="164" t="s">
        <v>81</v>
      </c>
      <c r="G133" s="164"/>
      <c r="H133" s="164"/>
      <c r="I133" s="164"/>
      <c r="J133" s="164"/>
      <c r="K133" s="97"/>
      <c r="L133" s="6"/>
      <c r="M133" s="6"/>
      <c r="N133" s="6"/>
      <c r="O133" s="30"/>
    </row>
    <row r="134" spans="2:15" x14ac:dyDescent="0.25">
      <c r="B134" s="17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30"/>
    </row>
    <row r="135" spans="2:15" x14ac:dyDescent="0.25">
      <c r="B135" s="18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31"/>
    </row>
  </sheetData>
  <mergeCells count="62">
    <mergeCell ref="B1:O2"/>
    <mergeCell ref="C7:N9"/>
    <mergeCell ref="D10:M10"/>
    <mergeCell ref="D11:F12"/>
    <mergeCell ref="G11:H11"/>
    <mergeCell ref="I11:J11"/>
    <mergeCell ref="K11:L11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4:M24"/>
    <mergeCell ref="C30:N30"/>
    <mergeCell ref="C31:N31"/>
    <mergeCell ref="C41:N41"/>
    <mergeCell ref="C44:N44"/>
    <mergeCell ref="C45:N45"/>
    <mergeCell ref="C55:N55"/>
    <mergeCell ref="C57:N57"/>
    <mergeCell ref="C58:N58"/>
    <mergeCell ref="C68:N68"/>
    <mergeCell ref="C73:N75"/>
    <mergeCell ref="D76:M76"/>
    <mergeCell ref="D77:F78"/>
    <mergeCell ref="G77:H77"/>
    <mergeCell ref="I77:J77"/>
    <mergeCell ref="K77:L77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C108:N109"/>
    <mergeCell ref="F110:J110"/>
    <mergeCell ref="F111:J111"/>
    <mergeCell ref="F133:J133"/>
    <mergeCell ref="D99:F99"/>
    <mergeCell ref="D100:F100"/>
    <mergeCell ref="D101:F101"/>
    <mergeCell ref="D102:F102"/>
    <mergeCell ref="D103:M10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5"/>
  <sheetViews>
    <sheetView zoomScaleNormal="10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5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219" t="s">
        <v>120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2:15" ht="15" customHeight="1" x14ac:dyDescent="0.25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2:15" x14ac:dyDescent="0.25">
      <c r="B3" s="66" t="str">
        <f>+B6</f>
        <v>1. Recaudación Tributos Internos (Soles)</v>
      </c>
      <c r="C3" s="67"/>
      <c r="D3" s="67"/>
      <c r="E3" s="67"/>
      <c r="F3" s="67"/>
      <c r="G3" s="67"/>
      <c r="H3" s="67"/>
      <c r="I3" s="66"/>
      <c r="J3" s="66" t="str">
        <f>+B72</f>
        <v>3. Recaudación Tributos Internos - Detalle de cargas Tributarias</v>
      </c>
      <c r="K3" s="67"/>
      <c r="L3" s="67"/>
      <c r="M3" s="39"/>
      <c r="N3" s="39"/>
      <c r="O3" s="39"/>
    </row>
    <row r="4" spans="2:15" x14ac:dyDescent="0.25">
      <c r="B4" s="66" t="str">
        <f>+B28</f>
        <v>2. Ingresos Tributarios recaudados por la SUNAT  2007-2017, en soles</v>
      </c>
      <c r="C4" s="66"/>
      <c r="D4" s="66"/>
      <c r="E4" s="66"/>
      <c r="F4" s="66"/>
      <c r="G4" s="66"/>
      <c r="H4" s="68"/>
      <c r="I4" s="66"/>
      <c r="J4" s="66" t="str">
        <f>+B107</f>
        <v>4. Número de contribuyentes activos por región</v>
      </c>
      <c r="K4" s="68"/>
      <c r="L4" s="68"/>
      <c r="M4" s="45"/>
      <c r="N4" s="45"/>
      <c r="O4" s="45"/>
    </row>
    <row r="5" spans="2:15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5" x14ac:dyDescent="0.25">
      <c r="B6" s="65" t="s">
        <v>51</v>
      </c>
      <c r="C6" s="14"/>
      <c r="D6" s="14"/>
      <c r="E6" s="14"/>
      <c r="F6" s="14"/>
      <c r="G6" s="15"/>
      <c r="H6" s="15"/>
      <c r="I6" s="15"/>
      <c r="J6" s="15"/>
      <c r="K6" s="15"/>
      <c r="L6" s="15"/>
      <c r="M6" s="15"/>
      <c r="N6" s="15"/>
      <c r="O6" s="29"/>
    </row>
    <row r="7" spans="2:15" ht="15" customHeight="1" x14ac:dyDescent="0.25">
      <c r="B7" s="16"/>
      <c r="C7" s="183" t="str">
        <f>+CONCATENATE("Durante el 2017  en la región se recaudaron S/ ", FIXED(G13/1000,1)," millones por tributos internos,  ", +IF(L13&gt;0, "Un aumento en", "Una reducción de")," ",FIXED(100*L13,1),"% respecto del 2016. Mientras que en terminos reales (quitando la inflación del periodo) la recaudación habría ", IF(LM13&gt;0,"crecido","disminuido")," en ", FIXED(100*M13,1),"%  Es así que se recaudaron en el 2017:  S/ ",FIXED(G14/1000,1)," millones por Impuesto a la Renta, S/ ", FIXED(G17/1000,1)," millones por Impuesto a la producción y el Consumo y solo S/ ",FIXED(G20/1000,1)," millones por otros conceptos.")</f>
        <v>Durante el 2017  en la región se recaudaron S/ 303.0 millones por tributos internos,  Una reducción de -7.1% respecto del 2016. Mientras que en terminos reales (quitando la inflación del periodo) la recaudación habría disminuido en -9.6%  Es así que se recaudaron en el 2017:  S/ 166.1 millones por Impuesto a la Renta, S/ 88.9 millones por Impuesto a la producción y el Consumo y solo S/ 48.0 millones por otros conceptos.</v>
      </c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32"/>
    </row>
    <row r="8" spans="2:15" x14ac:dyDescent="0.25">
      <c r="B8" s="17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32"/>
    </row>
    <row r="9" spans="2:15" ht="15" customHeight="1" x14ac:dyDescent="0.25">
      <c r="B9" s="17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30"/>
    </row>
    <row r="10" spans="2:15" x14ac:dyDescent="0.25">
      <c r="B10" s="17"/>
      <c r="C10" s="6"/>
      <c r="D10" s="187" t="s">
        <v>52</v>
      </c>
      <c r="E10" s="187"/>
      <c r="F10" s="187"/>
      <c r="G10" s="187"/>
      <c r="H10" s="187"/>
      <c r="I10" s="187"/>
      <c r="J10" s="187"/>
      <c r="K10" s="187"/>
      <c r="L10" s="187"/>
      <c r="M10" s="187"/>
      <c r="N10" s="6"/>
      <c r="O10" s="30"/>
    </row>
    <row r="11" spans="2:15" ht="15" customHeight="1" x14ac:dyDescent="0.25">
      <c r="B11" s="17"/>
      <c r="C11" s="6"/>
      <c r="D11" s="174" t="s">
        <v>10</v>
      </c>
      <c r="E11" s="175"/>
      <c r="F11" s="176"/>
      <c r="G11" s="180">
        <v>2017</v>
      </c>
      <c r="H11" s="180"/>
      <c r="I11" s="180">
        <v>2016</v>
      </c>
      <c r="J11" s="180"/>
      <c r="K11" s="185" t="s">
        <v>53</v>
      </c>
      <c r="L11" s="185"/>
      <c r="M11" s="152" t="s">
        <v>54</v>
      </c>
      <c r="N11" s="6"/>
      <c r="O11" s="30"/>
    </row>
    <row r="12" spans="2:15" ht="15" customHeight="1" thickBot="1" x14ac:dyDescent="0.3">
      <c r="B12" s="17"/>
      <c r="C12" s="6"/>
      <c r="D12" s="195"/>
      <c r="E12" s="196"/>
      <c r="F12" s="197"/>
      <c r="G12" s="28" t="s">
        <v>50</v>
      </c>
      <c r="H12" s="28" t="s">
        <v>6</v>
      </c>
      <c r="I12" s="28" t="s">
        <v>50</v>
      </c>
      <c r="J12" s="28" t="s">
        <v>6</v>
      </c>
      <c r="K12" s="28" t="s">
        <v>50</v>
      </c>
      <c r="L12" s="28" t="s">
        <v>7</v>
      </c>
      <c r="M12" s="28" t="s">
        <v>55</v>
      </c>
      <c r="N12" s="6"/>
      <c r="O12" s="30"/>
    </row>
    <row r="13" spans="2:15" ht="15.75" customHeight="1" thickTop="1" x14ac:dyDescent="0.25">
      <c r="B13" s="17"/>
      <c r="C13" s="6"/>
      <c r="D13" s="190" t="s">
        <v>47</v>
      </c>
      <c r="E13" s="191"/>
      <c r="F13" s="192"/>
      <c r="G13" s="51">
        <f>+G14+G17+G20</f>
        <v>303002.59587999992</v>
      </c>
      <c r="H13" s="43"/>
      <c r="I13" s="51">
        <f>+I14+I17+I20</f>
        <v>325989.79113999999</v>
      </c>
      <c r="J13" s="43"/>
      <c r="K13" s="51">
        <f>+G13-I13</f>
        <v>-22987.195260000066</v>
      </c>
      <c r="L13" s="56">
        <f>+IF(I13=0,"  - ",G13/I13-1)</f>
        <v>-7.051507711211713E-2</v>
      </c>
      <c r="M13" s="56">
        <v>-9.5856758048439183E-2</v>
      </c>
      <c r="N13" s="6"/>
      <c r="O13" s="30"/>
    </row>
    <row r="14" spans="2:15" x14ac:dyDescent="0.25">
      <c r="B14" s="17"/>
      <c r="C14" s="6"/>
      <c r="D14" s="193" t="s">
        <v>11</v>
      </c>
      <c r="E14" s="193"/>
      <c r="F14" s="193"/>
      <c r="G14" s="48">
        <v>166121.05082999993</v>
      </c>
      <c r="H14" s="53">
        <f t="shared" ref="H14:H20" si="0">+G14/G$13</f>
        <v>0.54824959617108338</v>
      </c>
      <c r="I14" s="48">
        <v>188321.94748999999</v>
      </c>
      <c r="J14" s="53">
        <f t="shared" ref="J14:J20" si="1">+I14/I$13</f>
        <v>0.577692776302688</v>
      </c>
      <c r="K14" s="57">
        <f>+G14-I14</f>
        <v>-22200.896660000057</v>
      </c>
      <c r="L14" s="58">
        <f t="shared" ref="L14:L22" si="2">+IF(I14=0,"  - ",G14/I14-1)</f>
        <v>-0.11788799423486707</v>
      </c>
      <c r="M14" s="58">
        <v>-0.14193808956158327</v>
      </c>
      <c r="N14" s="6"/>
      <c r="O14" s="30"/>
    </row>
    <row r="15" spans="2:15" x14ac:dyDescent="0.25">
      <c r="B15" s="17"/>
      <c r="C15" s="6"/>
      <c r="D15" s="194" t="s">
        <v>12</v>
      </c>
      <c r="E15" s="194"/>
      <c r="F15" s="194"/>
      <c r="G15" s="49">
        <v>86903.980719999963</v>
      </c>
      <c r="H15" s="54">
        <f t="shared" si="0"/>
        <v>0.28680936038718663</v>
      </c>
      <c r="I15" s="49">
        <v>125066.40847999997</v>
      </c>
      <c r="J15" s="54">
        <f t="shared" si="1"/>
        <v>0.38365130405660092</v>
      </c>
      <c r="K15" s="49">
        <f t="shared" ref="K15:K22" si="3">+G15-I15</f>
        <v>-38162.427760000006</v>
      </c>
      <c r="L15" s="59">
        <f t="shared" si="2"/>
        <v>-0.30513731243911724</v>
      </c>
      <c r="M15" s="59">
        <v>-0.32408220125776799</v>
      </c>
      <c r="N15" s="6"/>
      <c r="O15" s="30"/>
    </row>
    <row r="16" spans="2:15" x14ac:dyDescent="0.25">
      <c r="B16" s="17"/>
      <c r="C16" s="6"/>
      <c r="D16" s="194" t="s">
        <v>13</v>
      </c>
      <c r="E16" s="194"/>
      <c r="F16" s="194"/>
      <c r="G16" s="49">
        <v>27597.172980000003</v>
      </c>
      <c r="H16" s="54">
        <f t="shared" si="0"/>
        <v>9.1078998514354276E-2</v>
      </c>
      <c r="I16" s="49">
        <v>26639.903379999996</v>
      </c>
      <c r="J16" s="54">
        <f t="shared" si="1"/>
        <v>8.1720054136784889E-2</v>
      </c>
      <c r="K16" s="49">
        <f t="shared" si="3"/>
        <v>957.2696000000069</v>
      </c>
      <c r="L16" s="59">
        <f t="shared" si="2"/>
        <v>3.5933673870554683E-2</v>
      </c>
      <c r="M16" s="59">
        <v>7.6897508246009938E-3</v>
      </c>
      <c r="N16" s="6"/>
      <c r="O16" s="30"/>
    </row>
    <row r="17" spans="2:15" x14ac:dyDescent="0.25">
      <c r="B17" s="17"/>
      <c r="C17" s="6"/>
      <c r="D17" s="193" t="s">
        <v>14</v>
      </c>
      <c r="E17" s="193"/>
      <c r="F17" s="193"/>
      <c r="G17" s="48">
        <v>88859.198659999965</v>
      </c>
      <c r="H17" s="53">
        <f t="shared" si="0"/>
        <v>0.2932621695927366</v>
      </c>
      <c r="I17" s="48">
        <v>92252.414399999994</v>
      </c>
      <c r="J17" s="53">
        <f t="shared" si="1"/>
        <v>0.2829917282912125</v>
      </c>
      <c r="K17" s="57">
        <f t="shared" si="3"/>
        <v>-3393.2157400000287</v>
      </c>
      <c r="L17" s="58">
        <f t="shared" si="2"/>
        <v>-3.6781863781768176E-2</v>
      </c>
      <c r="M17" s="58">
        <v>-6.3043254449925867E-2</v>
      </c>
      <c r="N17" s="6"/>
      <c r="O17" s="30"/>
    </row>
    <row r="18" spans="2:15" x14ac:dyDescent="0.25">
      <c r="B18" s="17"/>
      <c r="C18" s="6"/>
      <c r="D18" s="194" t="s">
        <v>15</v>
      </c>
      <c r="E18" s="194"/>
      <c r="F18" s="194"/>
      <c r="G18" s="50">
        <v>88717.026709999962</v>
      </c>
      <c r="H18" s="55">
        <f t="shared" si="0"/>
        <v>0.29279295925614823</v>
      </c>
      <c r="I18" s="50">
        <v>92075.348369999992</v>
      </c>
      <c r="J18" s="55">
        <f t="shared" si="1"/>
        <v>0.28244856395044959</v>
      </c>
      <c r="K18" s="60">
        <f t="shared" si="3"/>
        <v>-3358.3216600000305</v>
      </c>
      <c r="L18" s="61">
        <f t="shared" si="2"/>
        <v>-3.6473624259392268E-2</v>
      </c>
      <c r="M18" s="61">
        <v>-6.2743418837538978E-2</v>
      </c>
      <c r="N18" s="6"/>
      <c r="O18" s="30"/>
    </row>
    <row r="19" spans="2:15" x14ac:dyDescent="0.25">
      <c r="B19" s="17"/>
      <c r="C19" s="6"/>
      <c r="D19" s="194" t="s">
        <v>16</v>
      </c>
      <c r="E19" s="194"/>
      <c r="F19" s="194"/>
      <c r="G19" s="50">
        <v>142.17195000000001</v>
      </c>
      <c r="H19" s="55">
        <f t="shared" si="0"/>
        <v>4.6921033658835481E-4</v>
      </c>
      <c r="I19" s="50">
        <v>177.06603000000004</v>
      </c>
      <c r="J19" s="55">
        <f t="shared" si="1"/>
        <v>5.4316434076291989E-4</v>
      </c>
      <c r="K19" s="60">
        <f t="shared" si="3"/>
        <v>-34.894080000000031</v>
      </c>
      <c r="L19" s="61">
        <f t="shared" si="2"/>
        <v>-0.19706817846427138</v>
      </c>
      <c r="M19" s="61">
        <v>-0.21895948787008579</v>
      </c>
      <c r="N19" s="6"/>
      <c r="O19" s="30"/>
    </row>
    <row r="20" spans="2:15" x14ac:dyDescent="0.25">
      <c r="B20" s="17"/>
      <c r="C20" s="6"/>
      <c r="D20" s="193" t="s">
        <v>17</v>
      </c>
      <c r="E20" s="193"/>
      <c r="F20" s="193"/>
      <c r="G20" s="48">
        <v>48022.346390000006</v>
      </c>
      <c r="H20" s="53">
        <f t="shared" si="0"/>
        <v>0.15848823423617997</v>
      </c>
      <c r="I20" s="48">
        <v>45415.429250000001</v>
      </c>
      <c r="J20" s="53">
        <f t="shared" si="1"/>
        <v>0.1393154954060995</v>
      </c>
      <c r="K20" s="57">
        <f t="shared" si="3"/>
        <v>2606.917140000005</v>
      </c>
      <c r="L20" s="58">
        <f t="shared" si="2"/>
        <v>5.7401574377941245E-2</v>
      </c>
      <c r="M20" s="58">
        <v>2.8572345780886854E-2</v>
      </c>
      <c r="N20" s="6"/>
      <c r="O20" s="30"/>
    </row>
    <row r="21" spans="2:15" ht="15" customHeight="1" x14ac:dyDescent="0.25">
      <c r="B21" s="17"/>
      <c r="C21" s="6"/>
      <c r="D21" s="215" t="s">
        <v>48</v>
      </c>
      <c r="E21" s="216"/>
      <c r="F21" s="217"/>
      <c r="G21" s="51">
        <v>150126.45462999999</v>
      </c>
      <c r="H21" s="46"/>
      <c r="I21" s="51">
        <v>175400.7415924228</v>
      </c>
      <c r="J21" s="46"/>
      <c r="K21" s="51">
        <f t="shared" si="3"/>
        <v>-25274.286962422804</v>
      </c>
      <c r="L21" s="62">
        <f t="shared" si="2"/>
        <v>-0.14409452738319917</v>
      </c>
      <c r="M21" s="64">
        <v>-0.16743012203848029</v>
      </c>
      <c r="N21" s="6"/>
      <c r="O21" s="30"/>
    </row>
    <row r="22" spans="2:15" ht="15" customHeight="1" x14ac:dyDescent="0.25">
      <c r="B22" s="17"/>
      <c r="C22" s="6"/>
      <c r="D22" s="211" t="s">
        <v>49</v>
      </c>
      <c r="E22" s="212"/>
      <c r="F22" s="213"/>
      <c r="G22" s="52">
        <f>+G21+G13</f>
        <v>453129.05050999991</v>
      </c>
      <c r="H22" s="47"/>
      <c r="I22" s="52">
        <f>+I21+I13</f>
        <v>501390.53273242281</v>
      </c>
      <c r="J22" s="47"/>
      <c r="K22" s="52">
        <f t="shared" si="3"/>
        <v>-48261.482222422899</v>
      </c>
      <c r="L22" s="63">
        <f t="shared" si="2"/>
        <v>-9.6255272231433597E-2</v>
      </c>
      <c r="M22" s="63">
        <v>-0.12089516683869317</v>
      </c>
      <c r="N22" s="6"/>
      <c r="O22" s="30"/>
    </row>
    <row r="23" spans="2:15" x14ac:dyDescent="0.25">
      <c r="B23" s="17"/>
      <c r="C23" s="6"/>
      <c r="D23" s="69" t="s">
        <v>18</v>
      </c>
      <c r="E23" s="70"/>
      <c r="F23" s="70"/>
      <c r="G23" s="71"/>
      <c r="H23" s="72"/>
      <c r="I23" s="71"/>
      <c r="J23" s="72"/>
      <c r="K23" s="73"/>
      <c r="L23" s="72"/>
      <c r="M23" s="74"/>
      <c r="N23" s="6"/>
      <c r="O23" s="30"/>
    </row>
    <row r="24" spans="2:15" x14ac:dyDescent="0.25">
      <c r="B24" s="17"/>
      <c r="C24" s="6"/>
      <c r="D24" s="214" t="s">
        <v>56</v>
      </c>
      <c r="E24" s="214"/>
      <c r="F24" s="214"/>
      <c r="G24" s="214"/>
      <c r="H24" s="214"/>
      <c r="I24" s="214"/>
      <c r="J24" s="214"/>
      <c r="K24" s="214"/>
      <c r="L24" s="214"/>
      <c r="M24" s="214"/>
      <c r="N24" s="6"/>
      <c r="O24" s="30"/>
    </row>
    <row r="25" spans="2:15" x14ac:dyDescent="0.25">
      <c r="B25" s="18"/>
      <c r="C25" s="19"/>
      <c r="D25" s="19"/>
      <c r="E25" s="19"/>
      <c r="F25" s="20"/>
      <c r="G25" s="20"/>
      <c r="H25" s="20"/>
      <c r="I25" s="20"/>
      <c r="J25" s="20"/>
      <c r="K25" s="20"/>
      <c r="L25" s="19"/>
      <c r="M25" s="19"/>
      <c r="N25" s="19"/>
      <c r="O25" s="31"/>
    </row>
    <row r="26" spans="2:15" x14ac:dyDescent="0.25">
      <c r="F26" s="21"/>
      <c r="G26" s="21"/>
      <c r="H26" s="21"/>
      <c r="I26" s="21"/>
      <c r="J26" s="21"/>
      <c r="K26" s="21"/>
    </row>
    <row r="28" spans="2:15" x14ac:dyDescent="0.25">
      <c r="B28" s="65" t="s">
        <v>73</v>
      </c>
      <c r="C28" s="93"/>
      <c r="D28" s="93"/>
      <c r="E28" s="93"/>
      <c r="F28" s="93"/>
      <c r="G28" s="94"/>
      <c r="H28" s="94"/>
      <c r="I28" s="94"/>
      <c r="J28" s="94"/>
      <c r="K28" s="94"/>
      <c r="L28" s="94"/>
      <c r="M28" s="94"/>
      <c r="N28" s="94"/>
      <c r="O28" s="29"/>
    </row>
    <row r="29" spans="2:15" x14ac:dyDescent="0.25">
      <c r="B29" s="95"/>
      <c r="C29" s="96"/>
      <c r="D29" s="96"/>
      <c r="E29" s="96"/>
      <c r="F29" s="96"/>
      <c r="G29" s="97"/>
      <c r="H29" s="97"/>
      <c r="I29" s="97"/>
      <c r="J29" s="97"/>
      <c r="K29" s="97"/>
      <c r="L29" s="97"/>
      <c r="M29" s="97"/>
      <c r="N29" s="97"/>
      <c r="O29" s="30"/>
    </row>
    <row r="30" spans="2:15" x14ac:dyDescent="0.25">
      <c r="B30" s="98"/>
      <c r="C30" s="188" t="s">
        <v>70</v>
      </c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33"/>
    </row>
    <row r="31" spans="2:15" x14ac:dyDescent="0.25">
      <c r="B31" s="98"/>
      <c r="C31" s="189" t="s">
        <v>69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33"/>
    </row>
    <row r="32" spans="2:15" ht="15" customHeight="1" x14ac:dyDescent="0.25">
      <c r="B32" s="17"/>
      <c r="C32" s="91" t="s">
        <v>37</v>
      </c>
      <c r="D32" s="92">
        <v>2007</v>
      </c>
      <c r="E32" s="92">
        <v>2008</v>
      </c>
      <c r="F32" s="92">
        <v>2009</v>
      </c>
      <c r="G32" s="92">
        <v>2010</v>
      </c>
      <c r="H32" s="92">
        <v>2011</v>
      </c>
      <c r="I32" s="92">
        <v>2012</v>
      </c>
      <c r="J32" s="92">
        <v>2013</v>
      </c>
      <c r="K32" s="92">
        <v>2014</v>
      </c>
      <c r="L32" s="92">
        <v>2015</v>
      </c>
      <c r="M32" s="92">
        <v>2016</v>
      </c>
      <c r="N32" s="92">
        <v>2017</v>
      </c>
      <c r="O32" s="30"/>
    </row>
    <row r="33" spans="2:15" x14ac:dyDescent="0.25">
      <c r="B33" s="17"/>
      <c r="C33" s="100" t="s">
        <v>35</v>
      </c>
      <c r="D33" s="99">
        <v>72999.193309999988</v>
      </c>
      <c r="E33" s="99">
        <v>87354.565990000003</v>
      </c>
      <c r="F33" s="99">
        <v>141231.54229999994</v>
      </c>
      <c r="G33" s="99">
        <v>160986.75947999986</v>
      </c>
      <c r="H33" s="99">
        <v>183615.14531999989</v>
      </c>
      <c r="I33" s="99">
        <v>227987.41558999993</v>
      </c>
      <c r="J33" s="99">
        <v>272103.7898599999</v>
      </c>
      <c r="K33" s="99">
        <v>306259.82615999988</v>
      </c>
      <c r="L33" s="99">
        <v>300660.18081999989</v>
      </c>
      <c r="M33" s="99">
        <v>325989.79113999999</v>
      </c>
      <c r="N33" s="99">
        <v>303002.59587999992</v>
      </c>
      <c r="O33" s="30"/>
    </row>
    <row r="34" spans="2:15" x14ac:dyDescent="0.25">
      <c r="B34" s="17"/>
      <c r="C34" s="101" t="s">
        <v>38</v>
      </c>
      <c r="D34" s="49">
        <v>35681.485219999995</v>
      </c>
      <c r="E34" s="49">
        <v>43413.391119999993</v>
      </c>
      <c r="F34" s="49">
        <v>73231.816810000004</v>
      </c>
      <c r="G34" s="49">
        <v>89648.188279999973</v>
      </c>
      <c r="H34" s="49">
        <v>99275.074059999941</v>
      </c>
      <c r="I34" s="49">
        <v>121260.01804999996</v>
      </c>
      <c r="J34" s="49">
        <v>148397.63472999996</v>
      </c>
      <c r="K34" s="49">
        <v>159603.67199999996</v>
      </c>
      <c r="L34" s="49">
        <v>167412.03776999997</v>
      </c>
      <c r="M34" s="49">
        <v>188321.94748999999</v>
      </c>
      <c r="N34" s="49">
        <v>166121.05082999993</v>
      </c>
      <c r="O34" s="30"/>
    </row>
    <row r="35" spans="2:15" x14ac:dyDescent="0.25">
      <c r="B35" s="17"/>
      <c r="C35" s="101" t="s">
        <v>65</v>
      </c>
      <c r="D35" s="49">
        <v>19923.910650000002</v>
      </c>
      <c r="E35" s="49">
        <v>23707.129939999999</v>
      </c>
      <c r="F35" s="49">
        <v>39878.114479999997</v>
      </c>
      <c r="G35" s="49">
        <v>56592.148909999996</v>
      </c>
      <c r="H35" s="49">
        <v>62438.39067999996</v>
      </c>
      <c r="I35" s="49">
        <v>76584.272109999976</v>
      </c>
      <c r="J35" s="49">
        <v>82037.447529999961</v>
      </c>
      <c r="K35" s="49">
        <v>73421.760649999953</v>
      </c>
      <c r="L35" s="49">
        <v>102702.35614999995</v>
      </c>
      <c r="M35" s="49">
        <v>125066.40847999997</v>
      </c>
      <c r="N35" s="49">
        <v>86903.980719999963</v>
      </c>
      <c r="O35" s="30"/>
    </row>
    <row r="36" spans="2:15" x14ac:dyDescent="0.25">
      <c r="B36" s="17"/>
      <c r="C36" s="101" t="s">
        <v>66</v>
      </c>
      <c r="D36" s="49">
        <v>5551.8458499999997</v>
      </c>
      <c r="E36" s="49">
        <v>6819.6055900000001</v>
      </c>
      <c r="F36" s="49">
        <v>8091.2781199999999</v>
      </c>
      <c r="G36" s="49">
        <v>9348.1258600000019</v>
      </c>
      <c r="H36" s="49">
        <v>12946.63559</v>
      </c>
      <c r="I36" s="49">
        <v>15186.883580000002</v>
      </c>
      <c r="J36" s="49">
        <v>21076.335729999995</v>
      </c>
      <c r="K36" s="49">
        <v>25184.556529999994</v>
      </c>
      <c r="L36" s="49">
        <v>21818.150560000002</v>
      </c>
      <c r="M36" s="49">
        <v>26639.903379999996</v>
      </c>
      <c r="N36" s="49">
        <v>27597.172980000003</v>
      </c>
      <c r="O36" s="30"/>
    </row>
    <row r="37" spans="2:15" x14ac:dyDescent="0.25">
      <c r="B37" s="17"/>
      <c r="C37" s="101" t="s">
        <v>39</v>
      </c>
      <c r="D37" s="49">
        <v>25350.468099999998</v>
      </c>
      <c r="E37" s="49">
        <v>29868.37197</v>
      </c>
      <c r="F37" s="49">
        <v>51706.091970000001</v>
      </c>
      <c r="G37" s="49">
        <v>53293.687339999982</v>
      </c>
      <c r="H37" s="49">
        <v>64426.180059999955</v>
      </c>
      <c r="I37" s="49">
        <v>72589.95306999996</v>
      </c>
      <c r="J37" s="49">
        <v>78299.74616999994</v>
      </c>
      <c r="K37" s="49">
        <v>93329.250619999919</v>
      </c>
      <c r="L37" s="49">
        <v>85925.361389999962</v>
      </c>
      <c r="M37" s="49">
        <v>92075.348369999992</v>
      </c>
      <c r="N37" s="49">
        <v>88717.026709999962</v>
      </c>
      <c r="O37" s="30"/>
    </row>
    <row r="38" spans="2:15" x14ac:dyDescent="0.25">
      <c r="B38" s="17"/>
      <c r="C38" s="101" t="s">
        <v>40</v>
      </c>
      <c r="D38" s="49">
        <v>736.74406999999997</v>
      </c>
      <c r="E38" s="49">
        <v>746.49797000000001</v>
      </c>
      <c r="F38" s="49">
        <v>691.79097999999999</v>
      </c>
      <c r="G38" s="49">
        <v>968.1999800000001</v>
      </c>
      <c r="H38" s="49">
        <v>611.69400999999993</v>
      </c>
      <c r="I38" s="49">
        <v>461.82603</v>
      </c>
      <c r="J38" s="49">
        <v>389.32497999999998</v>
      </c>
      <c r="K38" s="49">
        <v>316.47302000000002</v>
      </c>
      <c r="L38" s="49">
        <v>268.49898000000002</v>
      </c>
      <c r="M38" s="49">
        <v>177.06603000000004</v>
      </c>
      <c r="N38" s="49">
        <v>142.17195000000001</v>
      </c>
      <c r="O38" s="30"/>
    </row>
    <row r="39" spans="2:15" x14ac:dyDescent="0.25">
      <c r="B39" s="24"/>
      <c r="C39" s="102" t="s">
        <v>48</v>
      </c>
      <c r="D39" s="99">
        <v>81090.058300000004</v>
      </c>
      <c r="E39" s="99">
        <v>102637.27766000001</v>
      </c>
      <c r="F39" s="99">
        <v>106702.45471000001</v>
      </c>
      <c r="G39" s="99">
        <v>116013.53416999998</v>
      </c>
      <c r="H39" s="99">
        <v>92429.920410000006</v>
      </c>
      <c r="I39" s="99">
        <v>131603.40470000001</v>
      </c>
      <c r="J39" s="99">
        <v>147645.12161000003</v>
      </c>
      <c r="K39" s="99">
        <v>174133.00204000002</v>
      </c>
      <c r="L39" s="99">
        <v>150756.54441999999</v>
      </c>
      <c r="M39" s="99">
        <v>175400.7415924228</v>
      </c>
      <c r="N39" s="99">
        <v>150126.45462999999</v>
      </c>
      <c r="O39" s="30"/>
    </row>
    <row r="40" spans="2:15" x14ac:dyDescent="0.25">
      <c r="B40" s="25"/>
      <c r="C40" s="103" t="s">
        <v>67</v>
      </c>
      <c r="D40" s="86">
        <v>154089.25160999998</v>
      </c>
      <c r="E40" s="86">
        <v>189991.84365</v>
      </c>
      <c r="F40" s="86">
        <v>247933.99700999993</v>
      </c>
      <c r="G40" s="86">
        <v>277000.29364999983</v>
      </c>
      <c r="H40" s="86">
        <v>276045.06572999991</v>
      </c>
      <c r="I40" s="86">
        <v>359590.82028999995</v>
      </c>
      <c r="J40" s="86">
        <v>419748.91146999993</v>
      </c>
      <c r="K40" s="86">
        <v>480392.82819999987</v>
      </c>
      <c r="L40" s="86">
        <v>451416.72523999988</v>
      </c>
      <c r="M40" s="86">
        <v>501390.53273242281</v>
      </c>
      <c r="N40" s="86">
        <v>453129.05050999991</v>
      </c>
      <c r="O40" s="30"/>
    </row>
    <row r="41" spans="2:15" x14ac:dyDescent="0.25">
      <c r="B41" s="25"/>
      <c r="C41" s="172" t="s">
        <v>68</v>
      </c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30"/>
    </row>
    <row r="42" spans="2:15" x14ac:dyDescent="0.25">
      <c r="B42" s="2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34"/>
    </row>
    <row r="43" spans="2:15" x14ac:dyDescent="0.25">
      <c r="B43" s="2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/>
    </row>
    <row r="44" spans="2:15" x14ac:dyDescent="0.25">
      <c r="B44" s="26"/>
      <c r="C44" s="188" t="s">
        <v>71</v>
      </c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34"/>
    </row>
    <row r="45" spans="2:15" x14ac:dyDescent="0.25">
      <c r="B45" s="26"/>
      <c r="C45" s="189" t="s">
        <v>72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34"/>
    </row>
    <row r="46" spans="2:15" x14ac:dyDescent="0.25">
      <c r="B46" s="26"/>
      <c r="C46" s="91" t="s">
        <v>37</v>
      </c>
      <c r="D46" s="92">
        <v>2007</v>
      </c>
      <c r="E46" s="92">
        <v>2008</v>
      </c>
      <c r="F46" s="92">
        <v>2009</v>
      </c>
      <c r="G46" s="92">
        <v>2010</v>
      </c>
      <c r="H46" s="92">
        <v>2011</v>
      </c>
      <c r="I46" s="92">
        <v>2012</v>
      </c>
      <c r="J46" s="92">
        <v>2013</v>
      </c>
      <c r="K46" s="92">
        <v>2014</v>
      </c>
      <c r="L46" s="92">
        <v>2015</v>
      </c>
      <c r="M46" s="92">
        <v>2016</v>
      </c>
      <c r="N46" s="92">
        <v>2017</v>
      </c>
      <c r="O46" s="34"/>
    </row>
    <row r="47" spans="2:15" x14ac:dyDescent="0.25">
      <c r="B47" s="26"/>
      <c r="C47" s="100" t="s">
        <v>35</v>
      </c>
      <c r="D47" s="104">
        <v>1.7510124639042779E-2</v>
      </c>
      <c r="E47" s="104">
        <v>0.19665111392448087</v>
      </c>
      <c r="F47" s="104">
        <v>0.61676199405727172</v>
      </c>
      <c r="G47" s="104">
        <v>0.13987822308161491</v>
      </c>
      <c r="H47" s="104">
        <v>0.14056053996671247</v>
      </c>
      <c r="I47" s="104">
        <v>0.24165909730740975</v>
      </c>
      <c r="J47" s="104">
        <v>0.19350354999126984</v>
      </c>
      <c r="K47" s="104">
        <v>0.12552576470020349</v>
      </c>
      <c r="L47" s="104">
        <v>-1.8283969563394731E-2</v>
      </c>
      <c r="M47" s="104">
        <v>8.4246641011516354E-2</v>
      </c>
      <c r="N47" s="104">
        <v>-7.051507711211713E-2</v>
      </c>
      <c r="O47" s="34"/>
    </row>
    <row r="48" spans="2:15" x14ac:dyDescent="0.25">
      <c r="B48" s="26"/>
      <c r="C48" s="101" t="s">
        <v>38</v>
      </c>
      <c r="D48" s="59">
        <v>4.2189774125152457E-2</v>
      </c>
      <c r="E48" s="59">
        <v>0.21669237847941791</v>
      </c>
      <c r="F48" s="59">
        <v>0.68684857185144055</v>
      </c>
      <c r="G48" s="59">
        <v>0.22416993303050581</v>
      </c>
      <c r="H48" s="59">
        <v>0.10738516823041788</v>
      </c>
      <c r="I48" s="59">
        <v>0.2214548233599174</v>
      </c>
      <c r="J48" s="59">
        <v>0.22379690450656353</v>
      </c>
      <c r="K48" s="59">
        <v>7.5513584097136599E-2</v>
      </c>
      <c r="L48" s="59">
        <v>4.8923471948690622E-2</v>
      </c>
      <c r="M48" s="59">
        <v>0.12490087330952404</v>
      </c>
      <c r="N48" s="59">
        <v>-0.11788799423486707</v>
      </c>
      <c r="O48" s="34"/>
    </row>
    <row r="49" spans="2:15" x14ac:dyDescent="0.25">
      <c r="B49" s="26"/>
      <c r="C49" s="101" t="s">
        <v>65</v>
      </c>
      <c r="D49" s="59">
        <v>0.13707023256504058</v>
      </c>
      <c r="E49" s="59">
        <v>0.18988336960846564</v>
      </c>
      <c r="F49" s="59">
        <v>0.68211481444303401</v>
      </c>
      <c r="G49" s="59">
        <v>0.41912800161057162</v>
      </c>
      <c r="H49" s="59">
        <v>0.10330482023747489</v>
      </c>
      <c r="I49" s="59">
        <v>0.22655743166889741</v>
      </c>
      <c r="J49" s="59">
        <v>7.1204899775863195E-2</v>
      </c>
      <c r="K49" s="59">
        <v>-0.10502139132070598</v>
      </c>
      <c r="L49" s="59">
        <v>0.39879996394502171</v>
      </c>
      <c r="M49" s="59">
        <v>0.21775598115136363</v>
      </c>
      <c r="N49" s="59">
        <v>-0.30513731243911724</v>
      </c>
      <c r="O49" s="34"/>
    </row>
    <row r="50" spans="2:15" x14ac:dyDescent="0.25">
      <c r="B50" s="26"/>
      <c r="C50" s="101" t="s">
        <v>66</v>
      </c>
      <c r="D50" s="59">
        <v>1.8696949360496928E-2</v>
      </c>
      <c r="E50" s="59">
        <v>0.22834923271509799</v>
      </c>
      <c r="F50" s="59">
        <v>0.18647303179303076</v>
      </c>
      <c r="G50" s="59">
        <v>0.15533364709010922</v>
      </c>
      <c r="H50" s="59">
        <v>0.38494451015018716</v>
      </c>
      <c r="I50" s="59">
        <v>0.17303707781273858</v>
      </c>
      <c r="J50" s="59">
        <v>0.38779859732091215</v>
      </c>
      <c r="K50" s="59">
        <v>0.19492101723130029</v>
      </c>
      <c r="L50" s="59">
        <v>-0.13366945596162905</v>
      </c>
      <c r="M50" s="59">
        <v>0.22099732086549473</v>
      </c>
      <c r="N50" s="59">
        <v>3.5933673870554683E-2</v>
      </c>
      <c r="O50" s="34"/>
    </row>
    <row r="51" spans="2:15" x14ac:dyDescent="0.25">
      <c r="B51" s="26"/>
      <c r="C51" s="101" t="s">
        <v>39</v>
      </c>
      <c r="D51" s="59">
        <v>3.2288962731183979E-2</v>
      </c>
      <c r="E51" s="59">
        <v>0.17821776908332532</v>
      </c>
      <c r="F51" s="59">
        <v>0.73113191512192088</v>
      </c>
      <c r="G51" s="59">
        <v>3.0704222839372797E-2</v>
      </c>
      <c r="H51" s="59">
        <v>0.20888951910903697</v>
      </c>
      <c r="I51" s="59">
        <v>0.12671514906513326</v>
      </c>
      <c r="J51" s="59">
        <v>7.8658173184020574E-2</v>
      </c>
      <c r="K51" s="59">
        <v>0.19194831637600429</v>
      </c>
      <c r="L51" s="59">
        <v>-7.9330854805056639E-2</v>
      </c>
      <c r="M51" s="59">
        <v>7.1573594576883171E-2</v>
      </c>
      <c r="N51" s="59">
        <v>-3.6473624259392268E-2</v>
      </c>
      <c r="O51" s="34"/>
    </row>
    <row r="52" spans="2:15" x14ac:dyDescent="0.25">
      <c r="B52" s="26"/>
      <c r="C52" s="101" t="s">
        <v>40</v>
      </c>
      <c r="D52" s="59">
        <v>-7.9966014033362454E-3</v>
      </c>
      <c r="E52" s="59">
        <v>1.3239197161098337E-2</v>
      </c>
      <c r="F52" s="59">
        <v>-7.3284847646672091E-2</v>
      </c>
      <c r="G52" s="59">
        <v>0.39955565769302193</v>
      </c>
      <c r="H52" s="59">
        <v>-0.36821522140498297</v>
      </c>
      <c r="I52" s="59">
        <v>-0.24500481866742485</v>
      </c>
      <c r="J52" s="59">
        <v>-0.15698779473300806</v>
      </c>
      <c r="K52" s="59">
        <v>-0.18712377510428424</v>
      </c>
      <c r="L52" s="59">
        <v>-0.15158966789649242</v>
      </c>
      <c r="M52" s="59">
        <v>-0.34053369588219651</v>
      </c>
      <c r="N52" s="59">
        <v>-0.19706817846427138</v>
      </c>
      <c r="O52" s="35"/>
    </row>
    <row r="53" spans="2:15" x14ac:dyDescent="0.25">
      <c r="B53" s="26"/>
      <c r="C53" s="102" t="s">
        <v>48</v>
      </c>
      <c r="D53" s="104">
        <v>0.15187069108257112</v>
      </c>
      <c r="E53" s="104">
        <v>0.26571961855402937</v>
      </c>
      <c r="F53" s="104">
        <v>3.9607218183109305E-2</v>
      </c>
      <c r="G53" s="104">
        <v>8.7262092379280176E-2</v>
      </c>
      <c r="H53" s="104">
        <v>-0.20328329732151618</v>
      </c>
      <c r="I53" s="104">
        <v>0.42381821942758946</v>
      </c>
      <c r="J53" s="104">
        <v>0.12189439130825175</v>
      </c>
      <c r="K53" s="104">
        <v>0.17940234083701667</v>
      </c>
      <c r="L53" s="104">
        <v>-0.13424484357439748</v>
      </c>
      <c r="M53" s="104">
        <v>0.16347016487566424</v>
      </c>
      <c r="N53" s="104">
        <v>-0.14409452738319917</v>
      </c>
      <c r="O53" s="35"/>
    </row>
    <row r="54" spans="2:15" x14ac:dyDescent="0.25">
      <c r="B54" s="26"/>
      <c r="C54" s="103" t="s">
        <v>67</v>
      </c>
      <c r="D54" s="86">
        <v>8.4055010749414905E-2</v>
      </c>
      <c r="E54" s="105">
        <v>0.23299867878435476</v>
      </c>
      <c r="F54" s="105">
        <v>0.30497179377205308</v>
      </c>
      <c r="G54" s="105">
        <v>0.1172340098192648</v>
      </c>
      <c r="H54" s="105">
        <v>-3.4484725897326873E-3</v>
      </c>
      <c r="I54" s="105">
        <v>0.30265259166673997</v>
      </c>
      <c r="J54" s="105">
        <v>0.16729595914457485</v>
      </c>
      <c r="K54" s="105">
        <v>0.1444766503803887</v>
      </c>
      <c r="L54" s="105">
        <v>-6.0317517787622954E-2</v>
      </c>
      <c r="M54" s="105">
        <v>0.11070437734856609</v>
      </c>
      <c r="N54" s="105">
        <v>-9.6255272231433597E-2</v>
      </c>
      <c r="O54" s="35"/>
    </row>
    <row r="55" spans="2:15" x14ac:dyDescent="0.25">
      <c r="B55" s="26"/>
      <c r="C55" s="172" t="s">
        <v>68</v>
      </c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35"/>
    </row>
    <row r="56" spans="2:15" ht="15" customHeight="1" x14ac:dyDescent="0.25">
      <c r="B56" s="2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34"/>
    </row>
    <row r="57" spans="2:15" x14ac:dyDescent="0.25">
      <c r="B57" s="26"/>
      <c r="C57" s="188" t="s">
        <v>71</v>
      </c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34"/>
    </row>
    <row r="58" spans="2:15" x14ac:dyDescent="0.25">
      <c r="B58" s="26"/>
      <c r="C58" s="189" t="s">
        <v>74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34"/>
    </row>
    <row r="59" spans="2:15" x14ac:dyDescent="0.25">
      <c r="B59" s="26"/>
      <c r="C59" s="91" t="s">
        <v>37</v>
      </c>
      <c r="D59" s="92">
        <v>2007</v>
      </c>
      <c r="E59" s="92">
        <v>2008</v>
      </c>
      <c r="F59" s="92">
        <v>2009</v>
      </c>
      <c r="G59" s="92">
        <v>2010</v>
      </c>
      <c r="H59" s="92">
        <v>2011</v>
      </c>
      <c r="I59" s="92">
        <v>2012</v>
      </c>
      <c r="J59" s="92">
        <v>2013</v>
      </c>
      <c r="K59" s="92">
        <v>2014</v>
      </c>
      <c r="L59" s="92">
        <v>2015</v>
      </c>
      <c r="M59" s="92">
        <v>2016</v>
      </c>
      <c r="N59" s="92">
        <v>2017</v>
      </c>
      <c r="O59" s="34"/>
    </row>
    <row r="60" spans="2:15" x14ac:dyDescent="0.25">
      <c r="B60" s="26"/>
      <c r="C60" s="100" t="s">
        <v>35</v>
      </c>
      <c r="D60" s="104">
        <v>-2.5491388041332108E-4</v>
      </c>
      <c r="E60" s="104">
        <v>0.13117188580490202</v>
      </c>
      <c r="F60" s="104">
        <v>0.5706311540075053</v>
      </c>
      <c r="G60" s="104">
        <v>0.12272882608642788</v>
      </c>
      <c r="H60" s="104">
        <v>0.10338409867273635</v>
      </c>
      <c r="I60" s="104">
        <v>0.19786850958217306</v>
      </c>
      <c r="J60" s="104">
        <v>0.16091982169513241</v>
      </c>
      <c r="K60" s="104">
        <v>9.0150774946305523E-2</v>
      </c>
      <c r="L60" s="104">
        <v>-5.1933577788088381E-2</v>
      </c>
      <c r="M60" s="104">
        <v>4.6649795128828053E-2</v>
      </c>
      <c r="N60" s="104">
        <v>-9.5856758048439183E-2</v>
      </c>
      <c r="O60" s="34"/>
    </row>
    <row r="61" spans="2:15" x14ac:dyDescent="0.25">
      <c r="B61" s="26"/>
      <c r="C61" s="101" t="s">
        <v>38</v>
      </c>
      <c r="D61" s="59">
        <v>2.3993845619296517E-2</v>
      </c>
      <c r="E61" s="59">
        <v>0.15011651783401136</v>
      </c>
      <c r="F61" s="59">
        <v>0.63871796144478643</v>
      </c>
      <c r="G61" s="59">
        <v>0.20575237249991196</v>
      </c>
      <c r="H61" s="59">
        <v>7.1290074411251014E-2</v>
      </c>
      <c r="I61" s="59">
        <v>0.1783767959764373</v>
      </c>
      <c r="J61" s="59">
        <v>0.1903861401846747</v>
      </c>
      <c r="K61" s="59">
        <v>4.1710464514397749E-2</v>
      </c>
      <c r="L61" s="59">
        <v>1.2970240266142463E-2</v>
      </c>
      <c r="M61" s="59">
        <v>8.589431966443839E-2</v>
      </c>
      <c r="N61" s="59">
        <v>-0.14193808956158327</v>
      </c>
      <c r="O61" s="34"/>
    </row>
    <row r="62" spans="2:15" x14ac:dyDescent="0.25">
      <c r="B62" s="26"/>
      <c r="C62" s="101" t="s">
        <v>65</v>
      </c>
      <c r="D62" s="59">
        <v>0.11721775543316859</v>
      </c>
      <c r="E62" s="59">
        <v>0.1247744638566739</v>
      </c>
      <c r="F62" s="59">
        <v>0.63411927166330595</v>
      </c>
      <c r="G62" s="59">
        <v>0.39777730905956266</v>
      </c>
      <c r="H62" s="59">
        <v>6.7342724897830442E-2</v>
      </c>
      <c r="I62" s="59">
        <v>0.18329944650371521</v>
      </c>
      <c r="J62" s="59">
        <v>4.1960035440065102E-2</v>
      </c>
      <c r="K62" s="59">
        <v>-0.13315034234513756</v>
      </c>
      <c r="L62" s="59">
        <v>0.35085425529592063</v>
      </c>
      <c r="M62" s="59">
        <v>0.17552962580535403</v>
      </c>
      <c r="N62" s="59">
        <v>-0.32408220125776799</v>
      </c>
      <c r="O62" s="34"/>
    </row>
    <row r="63" spans="2:15" x14ac:dyDescent="0.25">
      <c r="B63" s="26"/>
      <c r="C63" s="101" t="s">
        <v>66</v>
      </c>
      <c r="D63" s="59">
        <v>9.111896841875744E-4</v>
      </c>
      <c r="E63" s="59">
        <v>0.16113552382071306</v>
      </c>
      <c r="F63" s="59">
        <v>0.15261956551030775</v>
      </c>
      <c r="G63" s="59">
        <v>0.13795172420164392</v>
      </c>
      <c r="H63" s="59">
        <v>0.33980240109693538</v>
      </c>
      <c r="I63" s="59">
        <v>0.13166663791316613</v>
      </c>
      <c r="J63" s="59">
        <v>0.34991043819042922</v>
      </c>
      <c r="K63" s="59">
        <v>0.15736495226415692</v>
      </c>
      <c r="L63" s="59">
        <v>-0.16336407486992177</v>
      </c>
      <c r="M63" s="59">
        <v>0.17865857029032206</v>
      </c>
      <c r="N63" s="59">
        <v>7.6897508246009938E-3</v>
      </c>
      <c r="O63" s="34"/>
    </row>
    <row r="64" spans="2:15" x14ac:dyDescent="0.25">
      <c r="B64" s="26"/>
      <c r="C64" s="101" t="s">
        <v>39</v>
      </c>
      <c r="D64" s="59">
        <v>1.42658956952324E-2</v>
      </c>
      <c r="E64" s="59">
        <v>0.11374719016635515</v>
      </c>
      <c r="F64" s="59">
        <v>0.68173777437945438</v>
      </c>
      <c r="G64" s="59">
        <v>1.5197341890018645E-2</v>
      </c>
      <c r="H64" s="59">
        <v>0.16948590249840811</v>
      </c>
      <c r="I64" s="59">
        <v>8.6978381796657844E-2</v>
      </c>
      <c r="J64" s="59">
        <v>4.9209827731094835E-2</v>
      </c>
      <c r="K64" s="59">
        <v>0.15448568264392937</v>
      </c>
      <c r="L64" s="59">
        <v>-0.11088800074123473</v>
      </c>
      <c r="M64" s="59">
        <v>3.4416193517581739E-2</v>
      </c>
      <c r="N64" s="59">
        <v>-6.2743418837538978E-2</v>
      </c>
      <c r="O64" s="34"/>
    </row>
    <row r="65" spans="2:15" x14ac:dyDescent="0.25">
      <c r="B65" s="26"/>
      <c r="C65" s="101" t="s">
        <v>40</v>
      </c>
      <c r="D65" s="59">
        <v>-2.5316309739164988E-2</v>
      </c>
      <c r="E65" s="59">
        <v>-4.2203963972997749E-2</v>
      </c>
      <c r="F65" s="59">
        <v>-9.9726679296626153E-2</v>
      </c>
      <c r="G65" s="59">
        <v>0.37849942983935647</v>
      </c>
      <c r="H65" s="59">
        <v>-0.38880817452656902</v>
      </c>
      <c r="I65" s="59">
        <v>-0.27163183955582382</v>
      </c>
      <c r="J65" s="59">
        <v>-0.18000279175329204</v>
      </c>
      <c r="K65" s="59">
        <v>-0.21267226899818692</v>
      </c>
      <c r="L65" s="59">
        <v>-0.1806700479697082</v>
      </c>
      <c r="M65" s="59">
        <v>-0.36340105102346987</v>
      </c>
      <c r="N65" s="59">
        <v>-0.21895948787008579</v>
      </c>
      <c r="O65" s="35"/>
    </row>
    <row r="66" spans="2:15" x14ac:dyDescent="0.25">
      <c r="B66" s="26"/>
      <c r="C66" s="102" t="s">
        <v>48</v>
      </c>
      <c r="D66" s="104">
        <v>0.13175980795620079</v>
      </c>
      <c r="E66" s="104">
        <v>0.19646104964088851</v>
      </c>
      <c r="F66" s="104">
        <v>9.9442532736997435E-3</v>
      </c>
      <c r="G66" s="104">
        <v>7.0904301799141312E-2</v>
      </c>
      <c r="H66" s="104">
        <v>-0.22925218778122058</v>
      </c>
      <c r="I66" s="104">
        <v>0.37360327977318475</v>
      </c>
      <c r="J66" s="104">
        <v>9.1265657926087984E-2</v>
      </c>
      <c r="K66" s="104">
        <v>0.14233402393896144</v>
      </c>
      <c r="L66" s="104">
        <v>-0.16391974031543732</v>
      </c>
      <c r="M66" s="104">
        <v>0.12312619992952656</v>
      </c>
      <c r="N66" s="104">
        <v>-0.16743012203848029</v>
      </c>
      <c r="O66" s="35"/>
    </row>
    <row r="67" spans="2:15" x14ac:dyDescent="0.25">
      <c r="B67" s="26"/>
      <c r="C67" s="103" t="s">
        <v>67</v>
      </c>
      <c r="D67" s="105">
        <v>6.5128143530275961E-2</v>
      </c>
      <c r="E67" s="105">
        <v>0.16553055811008188</v>
      </c>
      <c r="F67" s="105">
        <v>0.26773721916600057</v>
      </c>
      <c r="G67" s="105">
        <v>0.10042529360472296</v>
      </c>
      <c r="H67" s="105">
        <v>-3.5930956471098119E-2</v>
      </c>
      <c r="I67" s="105">
        <v>0.25671089743312026</v>
      </c>
      <c r="J67" s="105">
        <v>0.13542772182410423</v>
      </c>
      <c r="K67" s="105">
        <v>0.10850603908872647</v>
      </c>
      <c r="L67" s="105">
        <v>-9.2526370858904139E-2</v>
      </c>
      <c r="M67" s="105">
        <v>7.2190094973253904E-2</v>
      </c>
      <c r="N67" s="105">
        <v>-0.12089516683869317</v>
      </c>
      <c r="O67" s="35"/>
    </row>
    <row r="68" spans="2:15" x14ac:dyDescent="0.25">
      <c r="B68" s="26"/>
      <c r="C68" s="172" t="s">
        <v>68</v>
      </c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35"/>
    </row>
    <row r="69" spans="2:15" x14ac:dyDescent="0.25">
      <c r="B69" s="27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31"/>
    </row>
    <row r="70" spans="2:15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2" spans="2:15" x14ac:dyDescent="0.25">
      <c r="B72" s="65" t="s">
        <v>19</v>
      </c>
      <c r="C72" s="14"/>
      <c r="D72" s="14"/>
      <c r="E72" s="14"/>
      <c r="F72" s="14"/>
      <c r="G72" s="15"/>
      <c r="H72" s="15"/>
      <c r="I72" s="15"/>
      <c r="J72" s="15"/>
      <c r="K72" s="15"/>
      <c r="L72" s="15"/>
      <c r="M72" s="15"/>
      <c r="N72" s="15"/>
      <c r="O72" s="29"/>
    </row>
    <row r="73" spans="2:15" ht="15" customHeight="1" x14ac:dyDescent="0.25">
      <c r="B73" s="16"/>
      <c r="C73" s="183" t="str">
        <f>+CONCATENATE("En el año ",G77," los impuestos de",D83," representaron  ",FIXED(H83*100,1),"% del total de tributos internos recaudados por la suma de S/ ",FIXED(G83/1000,1)," millones de soles. Mientras que los  Impuesto de ",D85," alcanzaron  una participación de ",FIXED(H85*100,1),"% sumando S/ ",FIXED(G85/1000,1)," millones de soles y el impuesto ",D92," representó el ",FIXED(H92*100,1),"%, sumando S/ ",FIXED(G92/1000,1)," millones de soles. Los impuestos aduaneros fueron S/", FIXED(G97/1000,1), " millones de soles.")</f>
        <v>En el año 2017 los impuestos de   Tercera Categoría representaron  28.7% del total de tributos internos recaudados por la suma de S/ 86.9 millones de soles. Mientras que los  Impuesto de    Quinta Categoría alcanzaron  una participación de 9.1% sumando S/ 27.6 millones de soles y el impuesto    Imp. General a las Ventas representó el 29.3%, sumando S/ 88.7 millones de soles. Los impuestos aduaneros fueron S/150.1 millones de soles.</v>
      </c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32"/>
    </row>
    <row r="74" spans="2:15" x14ac:dyDescent="0.25">
      <c r="B74" s="17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32"/>
    </row>
    <row r="75" spans="2:15" x14ac:dyDescent="0.25">
      <c r="B75" s="17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30"/>
    </row>
    <row r="76" spans="2:15" x14ac:dyDescent="0.25">
      <c r="B76" s="17"/>
      <c r="C76" s="6"/>
      <c r="D76" s="173" t="s">
        <v>46</v>
      </c>
      <c r="E76" s="173"/>
      <c r="F76" s="173"/>
      <c r="G76" s="173"/>
      <c r="H76" s="173"/>
      <c r="I76" s="173"/>
      <c r="J76" s="173"/>
      <c r="K76" s="173"/>
      <c r="L76" s="173"/>
      <c r="M76" s="173"/>
      <c r="N76" s="6"/>
      <c r="O76" s="30"/>
    </row>
    <row r="77" spans="2:15" ht="15" customHeight="1" x14ac:dyDescent="0.25">
      <c r="B77" s="17"/>
      <c r="C77" s="6"/>
      <c r="D77" s="174" t="s">
        <v>20</v>
      </c>
      <c r="E77" s="175"/>
      <c r="F77" s="176"/>
      <c r="G77" s="180">
        <v>2017</v>
      </c>
      <c r="H77" s="180"/>
      <c r="I77" s="180">
        <v>2016</v>
      </c>
      <c r="J77" s="180"/>
      <c r="K77" s="185" t="s">
        <v>83</v>
      </c>
      <c r="L77" s="185"/>
      <c r="M77" s="152" t="s">
        <v>54</v>
      </c>
      <c r="N77" s="6"/>
      <c r="O77" s="30"/>
    </row>
    <row r="78" spans="2:15" x14ac:dyDescent="0.25">
      <c r="B78" s="17"/>
      <c r="C78" s="6"/>
      <c r="D78" s="177"/>
      <c r="E78" s="178"/>
      <c r="F78" s="179"/>
      <c r="G78" s="83" t="s">
        <v>50</v>
      </c>
      <c r="H78" s="83" t="s">
        <v>6</v>
      </c>
      <c r="I78" s="83" t="s">
        <v>50</v>
      </c>
      <c r="J78" s="83" t="s">
        <v>6</v>
      </c>
      <c r="K78" s="83" t="s">
        <v>50</v>
      </c>
      <c r="L78" s="83" t="s">
        <v>7</v>
      </c>
      <c r="M78" s="83" t="s">
        <v>55</v>
      </c>
      <c r="N78" s="6"/>
      <c r="O78" s="30"/>
    </row>
    <row r="79" spans="2:15" x14ac:dyDescent="0.25">
      <c r="B79" s="17"/>
      <c r="C79" s="22"/>
      <c r="D79" s="171" t="s">
        <v>35</v>
      </c>
      <c r="E79" s="171"/>
      <c r="F79" s="171"/>
      <c r="G79" s="78">
        <f>+G96+G91+G80</f>
        <v>303002.59587999992</v>
      </c>
      <c r="H79" s="80"/>
      <c r="I79" s="78">
        <f>+I96+I91+I80</f>
        <v>325989.79113999999</v>
      </c>
      <c r="J79" s="80"/>
      <c r="K79" s="84">
        <f>+G79-I79</f>
        <v>-22987.195260000066</v>
      </c>
      <c r="L79" s="85">
        <f t="shared" ref="L79:L101" si="4">+IF(I79=0,"  - ",G79/I79-1)</f>
        <v>-7.051507711211713E-2</v>
      </c>
      <c r="M79" s="85">
        <v>-9.5856758048439183E-2</v>
      </c>
      <c r="N79" s="6"/>
      <c r="O79" s="30"/>
    </row>
    <row r="80" spans="2:15" x14ac:dyDescent="0.25">
      <c r="B80" s="17"/>
      <c r="C80" s="22"/>
      <c r="D80" s="169" t="s">
        <v>11</v>
      </c>
      <c r="E80" s="169"/>
      <c r="F80" s="169"/>
      <c r="G80" s="75">
        <v>166121.05082999993</v>
      </c>
      <c r="H80" s="81">
        <f t="shared" ref="H80:H96" si="5">+G80/G$79</f>
        <v>0.54824959617108338</v>
      </c>
      <c r="I80" s="75">
        <v>188321.94748999999</v>
      </c>
      <c r="J80" s="81">
        <f t="shared" ref="J80:J96" si="6">+I80/I$79</f>
        <v>0.577692776302688</v>
      </c>
      <c r="K80" s="86">
        <f>+G80-I80</f>
        <v>-22200.896660000057</v>
      </c>
      <c r="L80" s="87">
        <f t="shared" si="4"/>
        <v>-0.11788799423486707</v>
      </c>
      <c r="M80" s="87">
        <v>-0.14193808956158327</v>
      </c>
      <c r="N80" s="6"/>
      <c r="O80" s="30"/>
    </row>
    <row r="81" spans="2:15" x14ac:dyDescent="0.25">
      <c r="B81" s="17"/>
      <c r="C81" s="23"/>
      <c r="D81" s="170" t="s">
        <v>21</v>
      </c>
      <c r="E81" s="170"/>
      <c r="F81" s="170"/>
      <c r="G81" s="76">
        <v>4952.7252100000005</v>
      </c>
      <c r="H81" s="59">
        <f t="shared" si="5"/>
        <v>1.6345487719720594E-2</v>
      </c>
      <c r="I81" s="76">
        <v>4506.7828400000008</v>
      </c>
      <c r="J81" s="59">
        <f t="shared" si="6"/>
        <v>1.3824920173848365E-2</v>
      </c>
      <c r="K81" s="49">
        <f t="shared" ref="K81:K96" si="7">+G81-I81</f>
        <v>445.94236999999976</v>
      </c>
      <c r="L81" s="88">
        <f t="shared" si="4"/>
        <v>9.8949158597577247E-2</v>
      </c>
      <c r="M81" s="88">
        <v>6.8987167545702333E-2</v>
      </c>
      <c r="N81" s="6"/>
      <c r="O81" s="30"/>
    </row>
    <row r="82" spans="2:15" x14ac:dyDescent="0.25">
      <c r="B82" s="17"/>
      <c r="C82" s="23"/>
      <c r="D82" s="170" t="s">
        <v>22</v>
      </c>
      <c r="E82" s="170"/>
      <c r="F82" s="170"/>
      <c r="G82" s="76">
        <v>4448.1434100000015</v>
      </c>
      <c r="H82" s="59">
        <f t="shared" si="5"/>
        <v>1.4680215517894864E-2</v>
      </c>
      <c r="I82" s="76">
        <v>4779.1888100000015</v>
      </c>
      <c r="J82" s="59">
        <f t="shared" si="6"/>
        <v>1.4660547476922444E-2</v>
      </c>
      <c r="K82" s="49">
        <f t="shared" si="7"/>
        <v>-331.04539999999997</v>
      </c>
      <c r="L82" s="88">
        <f t="shared" si="4"/>
        <v>-6.9268114979537665E-2</v>
      </c>
      <c r="M82" s="88">
        <v>-9.4643793365119411E-2</v>
      </c>
      <c r="N82" s="6"/>
      <c r="O82" s="30"/>
    </row>
    <row r="83" spans="2:15" x14ac:dyDescent="0.25">
      <c r="B83" s="17"/>
      <c r="C83" s="23"/>
      <c r="D83" s="170" t="s">
        <v>23</v>
      </c>
      <c r="E83" s="170"/>
      <c r="F83" s="170"/>
      <c r="G83" s="76">
        <v>86903.980719999963</v>
      </c>
      <c r="H83" s="59">
        <f t="shared" si="5"/>
        <v>0.28680936038718663</v>
      </c>
      <c r="I83" s="76">
        <v>125066.40847999997</v>
      </c>
      <c r="J83" s="59">
        <f t="shared" si="6"/>
        <v>0.38365130405660092</v>
      </c>
      <c r="K83" s="49">
        <f t="shared" si="7"/>
        <v>-38162.427760000006</v>
      </c>
      <c r="L83" s="88">
        <f t="shared" si="4"/>
        <v>-0.30513731243911724</v>
      </c>
      <c r="M83" s="88">
        <v>-0.32408220125776799</v>
      </c>
      <c r="N83" s="6"/>
      <c r="O83" s="30"/>
    </row>
    <row r="84" spans="2:15" x14ac:dyDescent="0.25">
      <c r="B84" s="17"/>
      <c r="C84" s="23"/>
      <c r="D84" s="170" t="s">
        <v>24</v>
      </c>
      <c r="E84" s="170"/>
      <c r="F84" s="170"/>
      <c r="G84" s="76">
        <v>4220.7276299999994</v>
      </c>
      <c r="H84" s="59">
        <f t="shared" si="5"/>
        <v>1.3929674819259837E-2</v>
      </c>
      <c r="I84" s="76">
        <v>3159.0232900000001</v>
      </c>
      <c r="J84" s="59">
        <f t="shared" si="6"/>
        <v>9.6905589557046042E-3</v>
      </c>
      <c r="K84" s="49">
        <f t="shared" si="7"/>
        <v>1061.7043399999993</v>
      </c>
      <c r="L84" s="88">
        <f t="shared" si="4"/>
        <v>0.33608626544820419</v>
      </c>
      <c r="M84" s="88">
        <v>0.29965891626948649</v>
      </c>
      <c r="N84" s="6"/>
      <c r="O84" s="30"/>
    </row>
    <row r="85" spans="2:15" x14ac:dyDescent="0.25">
      <c r="B85" s="17"/>
      <c r="C85" s="23"/>
      <c r="D85" s="170" t="s">
        <v>25</v>
      </c>
      <c r="E85" s="170"/>
      <c r="F85" s="170"/>
      <c r="G85" s="76">
        <v>27597.172980000003</v>
      </c>
      <c r="H85" s="59">
        <f t="shared" si="5"/>
        <v>9.1078998514354276E-2</v>
      </c>
      <c r="I85" s="76">
        <v>26639.903379999996</v>
      </c>
      <c r="J85" s="59">
        <f t="shared" si="6"/>
        <v>8.1720054136784889E-2</v>
      </c>
      <c r="K85" s="49">
        <f t="shared" si="7"/>
        <v>957.2696000000069</v>
      </c>
      <c r="L85" s="88">
        <f t="shared" si="4"/>
        <v>3.5933673870554683E-2</v>
      </c>
      <c r="M85" s="88">
        <v>7.6897508246009938E-3</v>
      </c>
      <c r="N85" s="6"/>
      <c r="O85" s="30"/>
    </row>
    <row r="86" spans="2:15" x14ac:dyDescent="0.25">
      <c r="B86" s="17"/>
      <c r="C86" s="23"/>
      <c r="D86" s="170" t="s">
        <v>26</v>
      </c>
      <c r="E86" s="170"/>
      <c r="F86" s="170"/>
      <c r="G86" s="76">
        <v>658.84415999999999</v>
      </c>
      <c r="H86" s="59">
        <f t="shared" si="5"/>
        <v>2.1743845397975609E-3</v>
      </c>
      <c r="I86" s="76">
        <v>1929.18109</v>
      </c>
      <c r="J86" s="59">
        <f t="shared" si="6"/>
        <v>5.9179187276189628E-3</v>
      </c>
      <c r="K86" s="49">
        <f t="shared" si="7"/>
        <v>-1270.3369299999999</v>
      </c>
      <c r="L86" s="88">
        <f t="shared" si="4"/>
        <v>-0.65848506217734082</v>
      </c>
      <c r="M86" s="88">
        <v>-0.66779620039612997</v>
      </c>
      <c r="N86" s="6"/>
      <c r="O86" s="30"/>
    </row>
    <row r="87" spans="2:15" x14ac:dyDescent="0.25">
      <c r="B87" s="17"/>
      <c r="C87" s="23"/>
      <c r="D87" s="170" t="s">
        <v>27</v>
      </c>
      <c r="E87" s="170"/>
      <c r="F87" s="170"/>
      <c r="G87" s="76">
        <v>14185.257540000002</v>
      </c>
      <c r="H87" s="59">
        <f t="shared" si="5"/>
        <v>4.6815630403436816E-2</v>
      </c>
      <c r="I87" s="76">
        <v>13830.823549999996</v>
      </c>
      <c r="J87" s="59">
        <f t="shared" si="6"/>
        <v>4.2427167739311787E-2</v>
      </c>
      <c r="K87" s="49">
        <f t="shared" si="7"/>
        <v>354.43399000000682</v>
      </c>
      <c r="L87" s="88">
        <f t="shared" si="4"/>
        <v>2.5626383614734793E-2</v>
      </c>
      <c r="M87" s="88">
        <v>-2.3365192074915608E-3</v>
      </c>
      <c r="N87" s="6"/>
      <c r="O87" s="30"/>
    </row>
    <row r="88" spans="2:15" x14ac:dyDescent="0.25">
      <c r="B88" s="17"/>
      <c r="C88" s="23"/>
      <c r="D88" s="170" t="s">
        <v>28</v>
      </c>
      <c r="E88" s="170"/>
      <c r="F88" s="170"/>
      <c r="G88" s="76">
        <v>6431.2981100000015</v>
      </c>
      <c r="H88" s="59">
        <f t="shared" si="5"/>
        <v>2.1225224461598441E-2</v>
      </c>
      <c r="I88" s="76">
        <v>7948.6878700000016</v>
      </c>
      <c r="J88" s="59">
        <f t="shared" si="6"/>
        <v>2.4383241702763472E-2</v>
      </c>
      <c r="K88" s="49">
        <f t="shared" si="7"/>
        <v>-1517.38976</v>
      </c>
      <c r="L88" s="88">
        <f t="shared" si="4"/>
        <v>-0.19089814379640491</v>
      </c>
      <c r="M88" s="88">
        <v>-0.21295767438157254</v>
      </c>
      <c r="N88" s="6"/>
      <c r="O88" s="30"/>
    </row>
    <row r="89" spans="2:15" x14ac:dyDescent="0.25">
      <c r="B89" s="17"/>
      <c r="C89" s="23"/>
      <c r="D89" s="170" t="s">
        <v>57</v>
      </c>
      <c r="E89" s="170"/>
      <c r="F89" s="170"/>
      <c r="G89" s="76">
        <v>16370.996060000003</v>
      </c>
      <c r="H89" s="59">
        <f t="shared" si="5"/>
        <v>5.4029227084521465E-2</v>
      </c>
      <c r="I89" s="76">
        <v>0</v>
      </c>
      <c r="J89" s="59">
        <f t="shared" si="6"/>
        <v>0</v>
      </c>
      <c r="K89" s="49">
        <f t="shared" si="7"/>
        <v>16370.996060000003</v>
      </c>
      <c r="L89" s="88" t="str">
        <f t="shared" si="4"/>
        <v xml:space="preserve">  - </v>
      </c>
      <c r="M89" s="88">
        <v>0</v>
      </c>
      <c r="N89" s="6"/>
      <c r="O89" s="30"/>
    </row>
    <row r="90" spans="2:15" x14ac:dyDescent="0.25">
      <c r="B90" s="17"/>
      <c r="C90" s="23"/>
      <c r="D90" s="170" t="s">
        <v>29</v>
      </c>
      <c r="E90" s="170"/>
      <c r="F90" s="170"/>
      <c r="G90" s="76">
        <v>351.90501</v>
      </c>
      <c r="H90" s="59">
        <f t="shared" si="5"/>
        <v>1.1613927233130612E-3</v>
      </c>
      <c r="I90" s="76">
        <v>461.94817999999998</v>
      </c>
      <c r="J90" s="59">
        <f t="shared" si="6"/>
        <v>1.4170633331324512E-3</v>
      </c>
      <c r="K90" s="49">
        <f t="shared" si="7"/>
        <v>-110.04316999999998</v>
      </c>
      <c r="L90" s="88">
        <f t="shared" si="4"/>
        <v>-0.23821539896531252</v>
      </c>
      <c r="M90" s="88">
        <v>-0.25898486152060018</v>
      </c>
      <c r="N90" s="6"/>
      <c r="O90" s="30"/>
    </row>
    <row r="91" spans="2:15" x14ac:dyDescent="0.25">
      <c r="B91" s="17"/>
      <c r="C91" s="22"/>
      <c r="D91" s="169" t="s">
        <v>30</v>
      </c>
      <c r="E91" s="169"/>
      <c r="F91" s="169"/>
      <c r="G91" s="75">
        <v>88859.198659999965</v>
      </c>
      <c r="H91" s="81">
        <f t="shared" si="5"/>
        <v>0.2932621695927366</v>
      </c>
      <c r="I91" s="75">
        <v>92252.414399999994</v>
      </c>
      <c r="J91" s="81">
        <f t="shared" si="6"/>
        <v>0.2829917282912125</v>
      </c>
      <c r="K91" s="86">
        <f t="shared" si="7"/>
        <v>-3393.2157400000287</v>
      </c>
      <c r="L91" s="87">
        <f t="shared" si="4"/>
        <v>-3.6781863781768176E-2</v>
      </c>
      <c r="M91" s="87">
        <v>-6.3043254449925867E-2</v>
      </c>
      <c r="N91" s="6"/>
      <c r="O91" s="30"/>
    </row>
    <row r="92" spans="2:15" x14ac:dyDescent="0.25">
      <c r="B92" s="17"/>
      <c r="C92" s="23"/>
      <c r="D92" s="170" t="s">
        <v>31</v>
      </c>
      <c r="E92" s="170"/>
      <c r="F92" s="170"/>
      <c r="G92" s="76">
        <v>88717.026709999962</v>
      </c>
      <c r="H92" s="59">
        <f t="shared" si="5"/>
        <v>0.29279295925614823</v>
      </c>
      <c r="I92" s="76">
        <v>92075.348369999992</v>
      </c>
      <c r="J92" s="59">
        <f t="shared" si="6"/>
        <v>0.28244856395044959</v>
      </c>
      <c r="K92" s="49">
        <f t="shared" si="7"/>
        <v>-3358.3216600000305</v>
      </c>
      <c r="L92" s="88">
        <f t="shared" si="4"/>
        <v>-3.6473624259392268E-2</v>
      </c>
      <c r="M92" s="88">
        <v>-6.2743418837538978E-2</v>
      </c>
      <c r="N92" s="6"/>
      <c r="O92" s="30"/>
    </row>
    <row r="93" spans="2:15" x14ac:dyDescent="0.25">
      <c r="B93" s="17"/>
      <c r="C93" s="23"/>
      <c r="D93" s="170" t="s">
        <v>32</v>
      </c>
      <c r="E93" s="170"/>
      <c r="F93" s="170"/>
      <c r="G93" s="76">
        <v>142.17195000000001</v>
      </c>
      <c r="H93" s="59">
        <f t="shared" si="5"/>
        <v>4.6921033658835481E-4</v>
      </c>
      <c r="I93" s="76">
        <v>177.06603000000004</v>
      </c>
      <c r="J93" s="59">
        <f t="shared" si="6"/>
        <v>5.4316434076291989E-4</v>
      </c>
      <c r="K93" s="49">
        <f t="shared" si="7"/>
        <v>-34.894080000000031</v>
      </c>
      <c r="L93" s="88">
        <f t="shared" si="4"/>
        <v>-0.19706817846427138</v>
      </c>
      <c r="M93" s="88">
        <v>-0.21895948787008579</v>
      </c>
      <c r="N93" s="6"/>
      <c r="O93" s="30"/>
    </row>
    <row r="94" spans="2:15" x14ac:dyDescent="0.25">
      <c r="B94" s="17"/>
      <c r="C94" s="23"/>
      <c r="D94" s="170" t="s">
        <v>33</v>
      </c>
      <c r="E94" s="170"/>
      <c r="F94" s="170"/>
      <c r="G94" s="76">
        <v>0</v>
      </c>
      <c r="H94" s="59">
        <f t="shared" si="5"/>
        <v>0</v>
      </c>
      <c r="I94" s="76">
        <v>0</v>
      </c>
      <c r="J94" s="59">
        <f t="shared" si="6"/>
        <v>0</v>
      </c>
      <c r="K94" s="49">
        <f t="shared" si="7"/>
        <v>0</v>
      </c>
      <c r="L94" s="88" t="str">
        <f t="shared" si="4"/>
        <v xml:space="preserve">  - </v>
      </c>
      <c r="M94" s="88">
        <v>0</v>
      </c>
      <c r="N94" s="6"/>
      <c r="O94" s="30"/>
    </row>
    <row r="95" spans="2:15" x14ac:dyDescent="0.25">
      <c r="B95" s="17"/>
      <c r="C95" s="23"/>
      <c r="D95" s="170" t="s">
        <v>34</v>
      </c>
      <c r="E95" s="170"/>
      <c r="F95" s="170"/>
      <c r="G95" s="76">
        <v>0</v>
      </c>
      <c r="H95" s="59">
        <f t="shared" si="5"/>
        <v>0</v>
      </c>
      <c r="I95" s="76">
        <v>0</v>
      </c>
      <c r="J95" s="59">
        <f t="shared" si="6"/>
        <v>0</v>
      </c>
      <c r="K95" s="49">
        <f t="shared" si="7"/>
        <v>0</v>
      </c>
      <c r="L95" s="88" t="str">
        <f t="shared" si="4"/>
        <v xml:space="preserve">  - </v>
      </c>
      <c r="M95" s="88">
        <v>0</v>
      </c>
      <c r="N95" s="6"/>
      <c r="O95" s="30"/>
    </row>
    <row r="96" spans="2:15" x14ac:dyDescent="0.25">
      <c r="B96" s="17"/>
      <c r="C96" s="22"/>
      <c r="D96" s="169" t="s">
        <v>17</v>
      </c>
      <c r="E96" s="169"/>
      <c r="F96" s="169"/>
      <c r="G96" s="77">
        <v>48022.346390000006</v>
      </c>
      <c r="H96" s="81">
        <f t="shared" si="5"/>
        <v>0.15848823423617997</v>
      </c>
      <c r="I96" s="77">
        <v>45415.429250000001</v>
      </c>
      <c r="J96" s="81">
        <f t="shared" si="6"/>
        <v>0.1393154954060995</v>
      </c>
      <c r="K96" s="86">
        <f t="shared" si="7"/>
        <v>2606.917140000005</v>
      </c>
      <c r="L96" s="87">
        <f t="shared" si="4"/>
        <v>5.7401574377941245E-2</v>
      </c>
      <c r="M96" s="87">
        <v>2.8572345780886854E-2</v>
      </c>
      <c r="N96" s="6"/>
      <c r="O96" s="30"/>
    </row>
    <row r="97" spans="2:15" x14ac:dyDescent="0.25">
      <c r="B97" s="17"/>
      <c r="C97" s="23"/>
      <c r="D97" s="171" t="s">
        <v>62</v>
      </c>
      <c r="E97" s="171"/>
      <c r="F97" s="171"/>
      <c r="G97" s="78">
        <v>150126.45462999999</v>
      </c>
      <c r="H97" s="80"/>
      <c r="I97" s="78">
        <v>175400.7415924228</v>
      </c>
      <c r="J97" s="80"/>
      <c r="K97" s="84">
        <f>+G97-I97</f>
        <v>-25274.286962422804</v>
      </c>
      <c r="L97" s="85">
        <f t="shared" si="4"/>
        <v>-0.14409452738319917</v>
      </c>
      <c r="M97" s="85">
        <v>-0.16743012203848029</v>
      </c>
      <c r="N97" s="6"/>
      <c r="O97" s="30"/>
    </row>
    <row r="98" spans="2:15" x14ac:dyDescent="0.25">
      <c r="B98" s="17"/>
      <c r="C98" s="23"/>
      <c r="D98" s="170" t="s">
        <v>58</v>
      </c>
      <c r="E98" s="170"/>
      <c r="F98" s="170"/>
      <c r="G98" s="76">
        <v>343.77144730160779</v>
      </c>
      <c r="H98" s="59">
        <f>+IF(G98=0,0,G98/G$97)</f>
        <v>2.2898792098225667E-3</v>
      </c>
      <c r="I98" s="76">
        <v>366.10620074174193</v>
      </c>
      <c r="J98" s="59">
        <f>+IF(I98=0,0,I98/I$97)</f>
        <v>2.0872557174955383E-3</v>
      </c>
      <c r="K98" s="49">
        <f t="shared" ref="K98:K102" si="8">+G98-I98</f>
        <v>-22.334753440134136</v>
      </c>
      <c r="L98" s="88">
        <f t="shared" si="4"/>
        <v>-6.1006214576216578E-2</v>
      </c>
      <c r="M98" s="88">
        <v>-8.6607147227675041E-2</v>
      </c>
      <c r="N98" s="6"/>
      <c r="O98" s="30"/>
    </row>
    <row r="99" spans="2:15" x14ac:dyDescent="0.25">
      <c r="B99" s="17"/>
      <c r="C99" s="23"/>
      <c r="D99" s="170" t="s">
        <v>59</v>
      </c>
      <c r="E99" s="170"/>
      <c r="F99" s="170"/>
      <c r="G99" s="76">
        <v>145982.22506422081</v>
      </c>
      <c r="H99" s="59">
        <f>+IF(G99=0,0,G99/G$97)</f>
        <v>0.97239507469890629</v>
      </c>
      <c r="I99" s="76">
        <v>171249.77553036323</v>
      </c>
      <c r="J99" s="59">
        <f>+IF(I99=0,0,I99/I$97)</f>
        <v>0.97633438704777464</v>
      </c>
      <c r="K99" s="49">
        <f t="shared" si="8"/>
        <v>-25267.55046614242</v>
      </c>
      <c r="L99" s="88">
        <f t="shared" si="4"/>
        <v>-0.14754793334991778</v>
      </c>
      <c r="M99" s="88">
        <v>-0.17078937358698587</v>
      </c>
      <c r="N99" s="6"/>
      <c r="O99" s="30"/>
    </row>
    <row r="100" spans="2:15" x14ac:dyDescent="0.25">
      <c r="B100" s="17"/>
      <c r="C100" s="23"/>
      <c r="D100" s="170" t="s">
        <v>60</v>
      </c>
      <c r="E100" s="170"/>
      <c r="F100" s="170"/>
      <c r="G100" s="76">
        <v>3382.8255488642158</v>
      </c>
      <c r="H100" s="59">
        <f>+IF(G100=0,0,G100/G$97)</f>
        <v>2.2533174164416862E-2</v>
      </c>
      <c r="I100" s="76">
        <v>3007.0355582274551</v>
      </c>
      <c r="J100" s="59">
        <f>+IF(I100=0,0,I100/I$97)</f>
        <v>1.7143801850136288E-2</v>
      </c>
      <c r="K100" s="49">
        <f t="shared" si="8"/>
        <v>375.78999063676065</v>
      </c>
      <c r="L100" s="88">
        <f t="shared" si="4"/>
        <v>0.12497025171803289</v>
      </c>
      <c r="M100" s="88">
        <v>9.4298815872342567E-2</v>
      </c>
      <c r="N100" s="6"/>
      <c r="O100" s="30"/>
    </row>
    <row r="101" spans="2:15" x14ac:dyDescent="0.25">
      <c r="B101" s="17"/>
      <c r="C101" s="23"/>
      <c r="D101" s="170" t="s">
        <v>61</v>
      </c>
      <c r="E101" s="170"/>
      <c r="F101" s="170"/>
      <c r="G101" s="76">
        <v>417.63256961337777</v>
      </c>
      <c r="H101" s="59">
        <f>+IF(G101=0,0,G101/G$97)</f>
        <v>2.7818719268544001E-3</v>
      </c>
      <c r="I101" s="76">
        <v>777.82430309036079</v>
      </c>
      <c r="J101" s="59">
        <f>+IF(I101=0,0,I101/I$97)</f>
        <v>4.4345553845934384E-3</v>
      </c>
      <c r="K101" s="49">
        <f t="shared" si="8"/>
        <v>-360.19173347698302</v>
      </c>
      <c r="L101" s="88">
        <f t="shared" si="4"/>
        <v>-0.46307595693000492</v>
      </c>
      <c r="M101" s="88">
        <v>-0.47771477188167155</v>
      </c>
      <c r="N101" s="6"/>
      <c r="O101" s="30"/>
    </row>
    <row r="102" spans="2:15" x14ac:dyDescent="0.25">
      <c r="B102" s="17"/>
      <c r="C102" s="23"/>
      <c r="D102" s="163" t="s">
        <v>63</v>
      </c>
      <c r="E102" s="163"/>
      <c r="F102" s="163"/>
      <c r="G102" s="79">
        <f>+G97+G79</f>
        <v>453129.05050999991</v>
      </c>
      <c r="H102" s="82"/>
      <c r="I102" s="79">
        <f>+I97+I79</f>
        <v>501390.53273242281</v>
      </c>
      <c r="J102" s="82"/>
      <c r="K102" s="89">
        <f t="shared" si="8"/>
        <v>-48261.482222422899</v>
      </c>
      <c r="L102" s="90">
        <f>+G102/I102-1</f>
        <v>-9.6255272231433597E-2</v>
      </c>
      <c r="M102" s="90">
        <v>-0.12089516683869317</v>
      </c>
      <c r="N102" s="6"/>
      <c r="O102" s="30"/>
    </row>
    <row r="103" spans="2:15" x14ac:dyDescent="0.25">
      <c r="B103" s="17"/>
      <c r="C103" s="23"/>
      <c r="D103" s="186" t="s">
        <v>64</v>
      </c>
      <c r="E103" s="186"/>
      <c r="F103" s="186"/>
      <c r="G103" s="186"/>
      <c r="H103" s="186"/>
      <c r="I103" s="186"/>
      <c r="J103" s="186"/>
      <c r="K103" s="186"/>
      <c r="L103" s="186"/>
      <c r="M103" s="186"/>
      <c r="N103" s="6"/>
      <c r="O103" s="30"/>
    </row>
    <row r="104" spans="2:15" x14ac:dyDescent="0.25">
      <c r="B104" s="18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31"/>
    </row>
    <row r="107" spans="2:15" x14ac:dyDescent="0.25">
      <c r="B107" s="65" t="s">
        <v>82</v>
      </c>
      <c r="C107" s="93"/>
      <c r="D107" s="93"/>
      <c r="E107" s="93"/>
      <c r="F107" s="93"/>
      <c r="G107" s="94"/>
      <c r="H107" s="94"/>
      <c r="I107" s="94"/>
      <c r="J107" s="94"/>
      <c r="K107" s="94"/>
      <c r="L107" s="94"/>
      <c r="M107" s="94"/>
      <c r="N107" s="94"/>
      <c r="O107" s="29"/>
    </row>
    <row r="108" spans="2:15" ht="15" customHeight="1" x14ac:dyDescent="0.25">
      <c r="B108" s="107"/>
      <c r="C108" s="183" t="str">
        <f>+CONCATENATE("En el año ",F132," el número de contribuyentes activos ascendió a ",FIXED(H132,1)," creciendo  ",FIXED(I132*100,1),"% y una participación respecto al total a nivel nacional de  ",FIXED(J132*100,1),"%")</f>
        <v>En el año 2017 el número de contribuyentes activos ascendió a 238.6 creciendo  9.2% y una participación respecto al total a nivel nacional de  2.7%</v>
      </c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32"/>
    </row>
    <row r="109" spans="2:15" x14ac:dyDescent="0.25">
      <c r="B109" s="98"/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30"/>
    </row>
    <row r="110" spans="2:15" x14ac:dyDescent="0.25">
      <c r="B110" s="98"/>
      <c r="C110" s="97"/>
      <c r="D110" s="97"/>
      <c r="E110" s="97"/>
      <c r="F110" s="210" t="s">
        <v>77</v>
      </c>
      <c r="G110" s="210"/>
      <c r="H110" s="210"/>
      <c r="I110" s="210"/>
      <c r="J110" s="210"/>
      <c r="K110" s="97"/>
      <c r="L110" s="97"/>
      <c r="M110" s="97"/>
      <c r="N110" s="97"/>
      <c r="O110" s="30"/>
    </row>
    <row r="111" spans="2:15" x14ac:dyDescent="0.25">
      <c r="B111" s="98"/>
      <c r="C111" s="97"/>
      <c r="D111" s="97"/>
      <c r="E111" s="97"/>
      <c r="F111" s="188" t="s">
        <v>78</v>
      </c>
      <c r="G111" s="188"/>
      <c r="H111" s="188"/>
      <c r="I111" s="188"/>
      <c r="J111" s="188"/>
      <c r="K111" s="97"/>
      <c r="L111" s="97"/>
      <c r="M111" s="97"/>
      <c r="N111" s="97"/>
      <c r="O111" s="30"/>
    </row>
    <row r="112" spans="2:15" x14ac:dyDescent="0.25">
      <c r="B112" s="17"/>
      <c r="C112" s="6"/>
      <c r="D112" s="6"/>
      <c r="E112" s="6"/>
      <c r="F112" s="83" t="s">
        <v>75</v>
      </c>
      <c r="G112" s="83" t="s">
        <v>76</v>
      </c>
      <c r="H112" s="83" t="s">
        <v>1</v>
      </c>
      <c r="I112" s="83" t="s">
        <v>79</v>
      </c>
      <c r="J112" s="83" t="s">
        <v>80</v>
      </c>
      <c r="K112" s="6"/>
      <c r="L112" s="6"/>
      <c r="M112" s="6"/>
      <c r="N112" s="6"/>
      <c r="O112" s="30"/>
    </row>
    <row r="113" spans="2:15" x14ac:dyDescent="0.25">
      <c r="B113" s="17"/>
      <c r="C113" s="6"/>
      <c r="D113" s="6"/>
      <c r="E113" s="6"/>
      <c r="F113" s="124">
        <v>1998</v>
      </c>
      <c r="G113" s="76">
        <v>1907.1309999999996</v>
      </c>
      <c r="H113" s="76">
        <v>37.191000000000003</v>
      </c>
      <c r="I113" s="59"/>
      <c r="J113" s="59"/>
      <c r="K113" s="97"/>
      <c r="L113" s="6"/>
      <c r="M113" s="6"/>
      <c r="N113" s="6"/>
      <c r="O113" s="30"/>
    </row>
    <row r="114" spans="2:15" x14ac:dyDescent="0.25">
      <c r="B114" s="17"/>
      <c r="C114" s="6"/>
      <c r="D114" s="6"/>
      <c r="E114" s="6"/>
      <c r="F114" s="124">
        <v>1999</v>
      </c>
      <c r="G114" s="76">
        <v>1777.9380000000001</v>
      </c>
      <c r="H114" s="76">
        <v>31.047000000000001</v>
      </c>
      <c r="I114" s="59">
        <f>+H114/H113-1</f>
        <v>-0.16520125836896027</v>
      </c>
      <c r="J114" s="59">
        <f>+H114/G114</f>
        <v>1.7462363704471132E-2</v>
      </c>
      <c r="K114" s="97"/>
      <c r="L114" s="6"/>
      <c r="M114" s="6"/>
      <c r="N114" s="6"/>
      <c r="O114" s="30"/>
    </row>
    <row r="115" spans="2:15" x14ac:dyDescent="0.25">
      <c r="B115" s="17"/>
      <c r="C115" s="6"/>
      <c r="D115" s="6"/>
      <c r="E115" s="6"/>
      <c r="F115" s="124">
        <v>2000</v>
      </c>
      <c r="G115" s="76">
        <v>1971.741</v>
      </c>
      <c r="H115" s="76">
        <v>33.212000000000003</v>
      </c>
      <c r="I115" s="59">
        <f t="shared" ref="I115:I132" si="9">+H115/H114-1</f>
        <v>6.9732985473636822E-2</v>
      </c>
      <c r="J115" s="59">
        <f t="shared" ref="J115:J132" si="10">+H115/G115</f>
        <v>1.6843997259274927E-2</v>
      </c>
      <c r="K115" s="97"/>
      <c r="L115" s="6"/>
      <c r="M115" s="6"/>
      <c r="N115" s="6"/>
      <c r="O115" s="30"/>
    </row>
    <row r="116" spans="2:15" x14ac:dyDescent="0.25">
      <c r="B116" s="17"/>
      <c r="C116" s="6"/>
      <c r="D116" s="6"/>
      <c r="E116" s="6"/>
      <c r="F116" s="124">
        <v>2001</v>
      </c>
      <c r="G116" s="76">
        <v>2181.5149999999999</v>
      </c>
      <c r="H116" s="76">
        <v>37.067999999999998</v>
      </c>
      <c r="I116" s="59">
        <f t="shared" si="9"/>
        <v>0.11610261351318774</v>
      </c>
      <c r="J116" s="59">
        <f t="shared" si="10"/>
        <v>1.6991861160707122E-2</v>
      </c>
      <c r="K116" s="97"/>
      <c r="L116" s="6"/>
      <c r="M116" s="6"/>
      <c r="N116" s="6"/>
      <c r="O116" s="30"/>
    </row>
    <row r="117" spans="2:15" x14ac:dyDescent="0.25">
      <c r="B117" s="17"/>
      <c r="C117" s="6"/>
      <c r="D117" s="6"/>
      <c r="E117" s="6"/>
      <c r="F117" s="124">
        <v>2002</v>
      </c>
      <c r="G117" s="76">
        <v>2421.1780000000003</v>
      </c>
      <c r="H117" s="76">
        <v>42.155000000000001</v>
      </c>
      <c r="I117" s="59">
        <f t="shared" si="9"/>
        <v>0.13723427214848405</v>
      </c>
      <c r="J117" s="59">
        <f t="shared" si="10"/>
        <v>1.741094624187069E-2</v>
      </c>
      <c r="K117" s="97"/>
      <c r="L117" s="6"/>
      <c r="M117" s="6"/>
      <c r="N117" s="6"/>
      <c r="O117" s="30"/>
    </row>
    <row r="118" spans="2:15" x14ac:dyDescent="0.25">
      <c r="B118" s="17"/>
      <c r="C118" s="6"/>
      <c r="D118" s="6"/>
      <c r="E118" s="6"/>
      <c r="F118" s="124">
        <v>2003</v>
      </c>
      <c r="G118" s="76">
        <v>2675.5149999999999</v>
      </c>
      <c r="H118" s="76">
        <v>46.969000000000001</v>
      </c>
      <c r="I118" s="59">
        <f t="shared" si="9"/>
        <v>0.1141976040801802</v>
      </c>
      <c r="J118" s="59">
        <f t="shared" si="10"/>
        <v>1.7555124901187248E-2</v>
      </c>
      <c r="K118" s="97"/>
      <c r="L118" s="6"/>
      <c r="M118" s="6"/>
      <c r="N118" s="6"/>
      <c r="O118" s="30"/>
    </row>
    <row r="119" spans="2:15" x14ac:dyDescent="0.25">
      <c r="B119" s="17"/>
      <c r="C119" s="6"/>
      <c r="D119" s="6"/>
      <c r="E119" s="6"/>
      <c r="F119" s="124">
        <v>2004</v>
      </c>
      <c r="G119" s="76">
        <v>2917.98</v>
      </c>
      <c r="H119" s="76">
        <v>51.323</v>
      </c>
      <c r="I119" s="59">
        <f t="shared" si="9"/>
        <v>9.2699440056207338E-2</v>
      </c>
      <c r="J119" s="59">
        <f t="shared" si="10"/>
        <v>1.7588537275786676E-2</v>
      </c>
      <c r="K119" s="97"/>
      <c r="L119" s="6"/>
      <c r="M119" s="6"/>
      <c r="N119" s="6"/>
      <c r="O119" s="30"/>
    </row>
    <row r="120" spans="2:15" x14ac:dyDescent="0.25">
      <c r="B120" s="17"/>
      <c r="C120" s="6"/>
      <c r="D120" s="6"/>
      <c r="E120" s="6"/>
      <c r="F120" s="124">
        <v>2005</v>
      </c>
      <c r="G120" s="76">
        <v>3283.3780000000006</v>
      </c>
      <c r="H120" s="76">
        <v>59.363999999999997</v>
      </c>
      <c r="I120" s="59">
        <f t="shared" si="9"/>
        <v>0.15667439549519702</v>
      </c>
      <c r="J120" s="59">
        <f t="shared" si="10"/>
        <v>1.8080160127770847E-2</v>
      </c>
      <c r="K120" s="97"/>
      <c r="L120" s="6"/>
      <c r="M120" s="6"/>
      <c r="N120" s="6"/>
      <c r="O120" s="30"/>
    </row>
    <row r="121" spans="2:15" x14ac:dyDescent="0.25">
      <c r="B121" s="17"/>
      <c r="C121" s="6"/>
      <c r="D121" s="6"/>
      <c r="E121" s="6"/>
      <c r="F121" s="124">
        <v>2006</v>
      </c>
      <c r="G121" s="76">
        <v>3482.0789999999997</v>
      </c>
      <c r="H121" s="76">
        <v>65.314999999999998</v>
      </c>
      <c r="I121" s="59">
        <f t="shared" si="9"/>
        <v>0.10024594030051892</v>
      </c>
      <c r="J121" s="59">
        <f t="shared" si="10"/>
        <v>1.8757472188310489E-2</v>
      </c>
      <c r="K121" s="97"/>
      <c r="L121" s="6"/>
      <c r="M121" s="6"/>
      <c r="N121" s="6"/>
      <c r="O121" s="30"/>
    </row>
    <row r="122" spans="2:15" x14ac:dyDescent="0.25">
      <c r="B122" s="17"/>
      <c r="C122" s="6"/>
      <c r="D122" s="6"/>
      <c r="E122" s="6"/>
      <c r="F122" s="124">
        <v>2007</v>
      </c>
      <c r="G122" s="76">
        <v>3898.12</v>
      </c>
      <c r="H122" s="76">
        <v>76.626999999999995</v>
      </c>
      <c r="I122" s="59">
        <f t="shared" si="9"/>
        <v>0.17319145678634307</v>
      </c>
      <c r="J122" s="59">
        <f t="shared" si="10"/>
        <v>1.9657424604681232E-2</v>
      </c>
      <c r="K122" s="97"/>
      <c r="L122" s="6"/>
      <c r="M122" s="6"/>
      <c r="N122" s="6"/>
      <c r="O122" s="30"/>
    </row>
    <row r="123" spans="2:15" x14ac:dyDescent="0.25">
      <c r="B123" s="17"/>
      <c r="C123" s="6"/>
      <c r="D123" s="6"/>
      <c r="E123" s="6"/>
      <c r="F123" s="124">
        <v>2008</v>
      </c>
      <c r="G123" s="76">
        <v>4309.1000000000004</v>
      </c>
      <c r="H123" s="76">
        <v>89.248999999999995</v>
      </c>
      <c r="I123" s="59">
        <f t="shared" si="9"/>
        <v>0.16472000730812897</v>
      </c>
      <c r="J123" s="59">
        <f t="shared" si="10"/>
        <v>2.0711749553270983E-2</v>
      </c>
      <c r="K123" s="97"/>
      <c r="L123" s="6"/>
      <c r="M123" s="6"/>
      <c r="N123" s="6"/>
      <c r="O123" s="30"/>
    </row>
    <row r="124" spans="2:15" x14ac:dyDescent="0.25">
      <c r="B124" s="17"/>
      <c r="C124" s="6"/>
      <c r="D124" s="6"/>
      <c r="E124" s="6"/>
      <c r="F124" s="124">
        <v>2009</v>
      </c>
      <c r="G124" s="76">
        <v>4689.0369999999994</v>
      </c>
      <c r="H124" s="76">
        <v>101.366</v>
      </c>
      <c r="I124" s="59">
        <f t="shared" si="9"/>
        <v>0.13576622707257235</v>
      </c>
      <c r="J124" s="59">
        <f t="shared" si="10"/>
        <v>2.1617658380601392E-2</v>
      </c>
      <c r="K124" s="97"/>
      <c r="L124" s="6"/>
      <c r="M124" s="6"/>
      <c r="N124" s="6"/>
      <c r="O124" s="30"/>
    </row>
    <row r="125" spans="2:15" x14ac:dyDescent="0.25">
      <c r="B125" s="17"/>
      <c r="C125" s="6"/>
      <c r="D125" s="6"/>
      <c r="E125" s="6"/>
      <c r="F125" s="124">
        <v>2010</v>
      </c>
      <c r="G125" s="76">
        <v>5116.8109999999988</v>
      </c>
      <c r="H125" s="76">
        <v>115.629</v>
      </c>
      <c r="I125" s="59">
        <f t="shared" si="9"/>
        <v>0.14070792968056356</v>
      </c>
      <c r="J125" s="59">
        <f t="shared" si="10"/>
        <v>2.2597864177512132E-2</v>
      </c>
      <c r="K125" s="97"/>
      <c r="L125" s="6"/>
      <c r="M125" s="6"/>
      <c r="N125" s="6"/>
      <c r="O125" s="30"/>
    </row>
    <row r="126" spans="2:15" x14ac:dyDescent="0.25">
      <c r="B126" s="17"/>
      <c r="C126" s="6"/>
      <c r="D126" s="6"/>
      <c r="E126" s="6"/>
      <c r="F126" s="124">
        <v>2011</v>
      </c>
      <c r="G126" s="76">
        <v>5623.4490000000005</v>
      </c>
      <c r="H126" s="76">
        <v>130.833</v>
      </c>
      <c r="I126" s="59">
        <f t="shared" si="9"/>
        <v>0.13148950522792724</v>
      </c>
      <c r="J126" s="59">
        <f t="shared" si="10"/>
        <v>2.3265615105605115E-2</v>
      </c>
      <c r="K126" s="97"/>
      <c r="L126" s="6"/>
      <c r="M126" s="6"/>
      <c r="N126" s="6"/>
      <c r="O126" s="30"/>
    </row>
    <row r="127" spans="2:15" x14ac:dyDescent="0.25">
      <c r="B127" s="17"/>
      <c r="C127" s="6"/>
      <c r="D127" s="6"/>
      <c r="E127" s="6"/>
      <c r="F127" s="124">
        <v>2012</v>
      </c>
      <c r="G127" s="76">
        <v>6167.0460000000003</v>
      </c>
      <c r="H127" s="76">
        <v>152.298</v>
      </c>
      <c r="I127" s="59">
        <f t="shared" si="9"/>
        <v>0.16406411226525419</v>
      </c>
      <c r="J127" s="59">
        <f t="shared" si="10"/>
        <v>2.4695453868837688E-2</v>
      </c>
      <c r="K127" s="97"/>
      <c r="L127" s="6"/>
      <c r="M127" s="6"/>
      <c r="N127" s="6"/>
      <c r="O127" s="30"/>
    </row>
    <row r="128" spans="2:15" x14ac:dyDescent="0.25">
      <c r="B128" s="17"/>
      <c r="C128" s="6"/>
      <c r="D128" s="6"/>
      <c r="E128" s="6"/>
      <c r="F128" s="124">
        <v>2013</v>
      </c>
      <c r="G128" s="76">
        <v>6651.9989999999989</v>
      </c>
      <c r="H128" s="76">
        <v>166.16399999999999</v>
      </c>
      <c r="I128" s="59">
        <f t="shared" si="9"/>
        <v>9.1045187724067222E-2</v>
      </c>
      <c r="J128" s="59">
        <f t="shared" si="10"/>
        <v>2.4979558776241549E-2</v>
      </c>
      <c r="K128" s="97"/>
      <c r="L128" s="6"/>
      <c r="M128" s="6"/>
      <c r="N128" s="6"/>
      <c r="O128" s="30"/>
    </row>
    <row r="129" spans="2:15" x14ac:dyDescent="0.25">
      <c r="B129" s="17"/>
      <c r="C129" s="6"/>
      <c r="D129" s="6"/>
      <c r="E129" s="6"/>
      <c r="F129" s="124">
        <v>2014</v>
      </c>
      <c r="G129" s="76">
        <v>7112.3010000000004</v>
      </c>
      <c r="H129" s="76">
        <v>181.19399999999999</v>
      </c>
      <c r="I129" s="59">
        <f t="shared" si="9"/>
        <v>9.0452805661876301E-2</v>
      </c>
      <c r="J129" s="59">
        <f t="shared" si="10"/>
        <v>2.5476143374696877E-2</v>
      </c>
      <c r="K129" s="97"/>
      <c r="L129" s="6"/>
      <c r="M129" s="6"/>
      <c r="N129" s="6"/>
      <c r="O129" s="30"/>
    </row>
    <row r="130" spans="2:15" x14ac:dyDescent="0.25">
      <c r="B130" s="17"/>
      <c r="C130" s="6"/>
      <c r="D130" s="6"/>
      <c r="E130" s="6"/>
      <c r="F130" s="124">
        <v>2015</v>
      </c>
      <c r="G130" s="76">
        <v>7670.4990000000007</v>
      </c>
      <c r="H130" s="76">
        <v>199.09800000000001</v>
      </c>
      <c r="I130" s="59">
        <f t="shared" si="9"/>
        <v>9.8811218914533816E-2</v>
      </c>
      <c r="J130" s="59">
        <f t="shared" si="10"/>
        <v>2.5956329568649968E-2</v>
      </c>
      <c r="K130" s="97"/>
      <c r="L130" s="6"/>
      <c r="M130" s="6"/>
      <c r="N130" s="6"/>
      <c r="O130" s="30"/>
    </row>
    <row r="131" spans="2:15" x14ac:dyDescent="0.25">
      <c r="B131" s="17"/>
      <c r="C131" s="6"/>
      <c r="D131" s="6"/>
      <c r="E131" s="6"/>
      <c r="F131" s="124">
        <v>2016</v>
      </c>
      <c r="G131" s="76">
        <v>8231.9619999999995</v>
      </c>
      <c r="H131" s="76">
        <v>218.584</v>
      </c>
      <c r="I131" s="59">
        <f t="shared" si="9"/>
        <v>9.787140001406347E-2</v>
      </c>
      <c r="J131" s="59">
        <f t="shared" si="10"/>
        <v>2.6553086615317224E-2</v>
      </c>
      <c r="K131" s="97"/>
      <c r="L131" s="6"/>
      <c r="M131" s="6"/>
      <c r="N131" s="6"/>
      <c r="O131" s="30"/>
    </row>
    <row r="132" spans="2:15" x14ac:dyDescent="0.25">
      <c r="B132" s="17"/>
      <c r="C132" s="6"/>
      <c r="D132" s="6"/>
      <c r="E132" s="6"/>
      <c r="F132" s="124">
        <v>2017</v>
      </c>
      <c r="G132" s="76">
        <v>8841.7419999999984</v>
      </c>
      <c r="H132" s="76">
        <v>238.58600000000001</v>
      </c>
      <c r="I132" s="59">
        <f t="shared" si="9"/>
        <v>9.150715514401786E-2</v>
      </c>
      <c r="J132" s="59">
        <f t="shared" si="10"/>
        <v>2.6984049070873144E-2</v>
      </c>
      <c r="K132" s="125">
        <f>+H132/Sur!F151</f>
        <v>0.17550082459333058</v>
      </c>
      <c r="L132" s="6"/>
      <c r="M132" s="6"/>
      <c r="N132" s="6"/>
      <c r="O132" s="30"/>
    </row>
    <row r="133" spans="2:15" x14ac:dyDescent="0.25">
      <c r="B133" s="17"/>
      <c r="C133" s="6"/>
      <c r="D133" s="6"/>
      <c r="E133" s="6"/>
      <c r="F133" s="164" t="s">
        <v>81</v>
      </c>
      <c r="G133" s="164"/>
      <c r="H133" s="164"/>
      <c r="I133" s="164"/>
      <c r="J133" s="164"/>
      <c r="K133" s="97"/>
      <c r="L133" s="6"/>
      <c r="M133" s="6"/>
      <c r="N133" s="6"/>
      <c r="O133" s="30"/>
    </row>
    <row r="134" spans="2:15" x14ac:dyDescent="0.25">
      <c r="B134" s="17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30"/>
    </row>
    <row r="135" spans="2:15" x14ac:dyDescent="0.25">
      <c r="B135" s="18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31"/>
    </row>
  </sheetData>
  <mergeCells count="62">
    <mergeCell ref="D18:F18"/>
    <mergeCell ref="B1:O2"/>
    <mergeCell ref="C7:N9"/>
    <mergeCell ref="D10:M10"/>
    <mergeCell ref="D11:F12"/>
    <mergeCell ref="G11:H11"/>
    <mergeCell ref="I11:J11"/>
    <mergeCell ref="K11:L11"/>
    <mergeCell ref="D13:F13"/>
    <mergeCell ref="D14:F14"/>
    <mergeCell ref="D15:F15"/>
    <mergeCell ref="D16:F16"/>
    <mergeCell ref="D17:F17"/>
    <mergeCell ref="C57:N57"/>
    <mergeCell ref="D19:F19"/>
    <mergeCell ref="D20:F20"/>
    <mergeCell ref="D21:F21"/>
    <mergeCell ref="D22:F22"/>
    <mergeCell ref="D24:M24"/>
    <mergeCell ref="C30:N30"/>
    <mergeCell ref="C31:N31"/>
    <mergeCell ref="C41:N41"/>
    <mergeCell ref="C44:N44"/>
    <mergeCell ref="C45:N45"/>
    <mergeCell ref="C55:N55"/>
    <mergeCell ref="C58:N58"/>
    <mergeCell ref="C68:N68"/>
    <mergeCell ref="C73:N75"/>
    <mergeCell ref="D76:M76"/>
    <mergeCell ref="D77:F78"/>
    <mergeCell ref="G77:H77"/>
    <mergeCell ref="I77:J77"/>
    <mergeCell ref="K77:L77"/>
    <mergeCell ref="D90:F90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102:F102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103:M103"/>
    <mergeCell ref="C108:N109"/>
    <mergeCell ref="F110:J110"/>
    <mergeCell ref="F111:J111"/>
    <mergeCell ref="F133:J13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5"/>
  <sheetViews>
    <sheetView workbookViewId="0">
      <selection activeCell="A7" sqref="A7"/>
    </sheetView>
  </sheetViews>
  <sheetFormatPr baseColWidth="10" defaultColWidth="0" defaultRowHeight="15" x14ac:dyDescent="0.25"/>
  <cols>
    <col min="1" max="1" width="11.7109375" style="1" customWidth="1"/>
    <col min="2" max="15" width="11.7109375" style="5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219" t="s">
        <v>121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2:15" ht="15" customHeight="1" x14ac:dyDescent="0.25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2:15" x14ac:dyDescent="0.25">
      <c r="B3" s="66" t="str">
        <f>+B6</f>
        <v>1. Recaudación Tributos Internos (Soles)</v>
      </c>
      <c r="C3" s="67"/>
      <c r="D3" s="67"/>
      <c r="E3" s="67"/>
      <c r="F3" s="67"/>
      <c r="G3" s="67"/>
      <c r="H3" s="67"/>
      <c r="I3" s="66"/>
      <c r="J3" s="66" t="str">
        <f>+B72</f>
        <v>3. Recaudación Tributos Internos - Detalle de cargas Tributarias</v>
      </c>
      <c r="K3" s="67"/>
      <c r="L3" s="67"/>
      <c r="M3" s="39"/>
      <c r="N3" s="39"/>
      <c r="O3" s="39"/>
    </row>
    <row r="4" spans="2:15" x14ac:dyDescent="0.25">
      <c r="B4" s="66" t="str">
        <f>+B28</f>
        <v>2. Ingresos Tributarios recaudados por la SUNAT  2007-2017, en soles</v>
      </c>
      <c r="C4" s="66"/>
      <c r="D4" s="66"/>
      <c r="E4" s="66"/>
      <c r="F4" s="66"/>
      <c r="G4" s="66"/>
      <c r="H4" s="68"/>
      <c r="I4" s="66"/>
      <c r="J4" s="66" t="str">
        <f>+B107</f>
        <v>4. Número de contribuyentes activos por región</v>
      </c>
      <c r="K4" s="68"/>
      <c r="L4" s="68"/>
      <c r="M4" s="45"/>
      <c r="N4" s="45"/>
      <c r="O4" s="45"/>
    </row>
    <row r="5" spans="2:15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5" x14ac:dyDescent="0.25">
      <c r="B6" s="65" t="s">
        <v>51</v>
      </c>
      <c r="C6" s="14"/>
      <c r="D6" s="14"/>
      <c r="E6" s="14"/>
      <c r="F6" s="14"/>
      <c r="G6" s="15"/>
      <c r="H6" s="15"/>
      <c r="I6" s="15"/>
      <c r="J6" s="15"/>
      <c r="K6" s="15"/>
      <c r="L6" s="15"/>
      <c r="M6" s="15"/>
      <c r="N6" s="15"/>
      <c r="O6" s="29"/>
    </row>
    <row r="7" spans="2:15" ht="15" customHeight="1" x14ac:dyDescent="0.25">
      <c r="B7" s="16"/>
      <c r="C7" s="183" t="str">
        <f>+CONCATENATE("Durante el 2017  en la región se recaudaron S/ ", FIXED(G13/1000,1)," millones por tributos internos,  ", +IF(L13&gt;0, "Un aumento en", "Una reducción de")," ",FIXED(100*L13,1),"% respecto del 2016. Mientras que en terminos reales (quitando la inflación del periodo) la recaudación habría ", IF(LM13&gt;0,"crecido","disminuido")," en ", FIXED(100*M13,1),"%  Es así que se recaudaron en el 2017:  S/ ",FIXED(G14/1000,1)," millones por Impuesto a la Renta, S/ ", FIXED(G17/1000,1)," millones por Impuesto a la producción y el Consumo y solo S/ ",FIXED(G20/1000,1)," millones por otros conceptos.")</f>
        <v>Durante el 2017  en la región se recaudaron S/ 211.3 millones por tributos internos,  Una reducción de -3.5% respecto del 2016. Mientras que en terminos reales (quitando la inflación del periodo) la recaudación habría disminuido en -6.1%  Es así que se recaudaron en el 2017:  S/ 94.3 millones por Impuesto a la Renta, S/ 86.0 millones por Impuesto a la producción y el Consumo y solo S/ 31.0 millones por otros conceptos.</v>
      </c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32"/>
    </row>
    <row r="8" spans="2:15" x14ac:dyDescent="0.25">
      <c r="B8" s="17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32"/>
    </row>
    <row r="9" spans="2:15" ht="15" customHeight="1" x14ac:dyDescent="0.25">
      <c r="B9" s="17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30"/>
    </row>
    <row r="10" spans="2:15" x14ac:dyDescent="0.25">
      <c r="B10" s="17"/>
      <c r="C10" s="6"/>
      <c r="D10" s="187" t="s">
        <v>52</v>
      </c>
      <c r="E10" s="187"/>
      <c r="F10" s="187"/>
      <c r="G10" s="187"/>
      <c r="H10" s="187"/>
      <c r="I10" s="187"/>
      <c r="J10" s="187"/>
      <c r="K10" s="187"/>
      <c r="L10" s="187"/>
      <c r="M10" s="187"/>
      <c r="N10" s="6"/>
      <c r="O10" s="30"/>
    </row>
    <row r="11" spans="2:15" ht="15" customHeight="1" x14ac:dyDescent="0.25">
      <c r="B11" s="17"/>
      <c r="C11" s="6"/>
      <c r="D11" s="174" t="s">
        <v>10</v>
      </c>
      <c r="E11" s="175"/>
      <c r="F11" s="176"/>
      <c r="G11" s="180">
        <v>2017</v>
      </c>
      <c r="H11" s="180"/>
      <c r="I11" s="180">
        <v>2016</v>
      </c>
      <c r="J11" s="180"/>
      <c r="K11" s="185" t="s">
        <v>53</v>
      </c>
      <c r="L11" s="185"/>
      <c r="M11" s="152" t="s">
        <v>54</v>
      </c>
      <c r="N11" s="6"/>
      <c r="O11" s="30"/>
    </row>
    <row r="12" spans="2:15" ht="15" customHeight="1" thickBot="1" x14ac:dyDescent="0.3">
      <c r="B12" s="17"/>
      <c r="C12" s="6"/>
      <c r="D12" s="195"/>
      <c r="E12" s="196"/>
      <c r="F12" s="197"/>
      <c r="G12" s="28" t="s">
        <v>50</v>
      </c>
      <c r="H12" s="28" t="s">
        <v>6</v>
      </c>
      <c r="I12" s="28" t="s">
        <v>50</v>
      </c>
      <c r="J12" s="28" t="s">
        <v>6</v>
      </c>
      <c r="K12" s="28" t="s">
        <v>50</v>
      </c>
      <c r="L12" s="28" t="s">
        <v>7</v>
      </c>
      <c r="M12" s="28" t="s">
        <v>55</v>
      </c>
      <c r="N12" s="6"/>
      <c r="O12" s="30"/>
    </row>
    <row r="13" spans="2:15" ht="15.75" customHeight="1" thickTop="1" x14ac:dyDescent="0.25">
      <c r="B13" s="17"/>
      <c r="C13" s="6"/>
      <c r="D13" s="190" t="s">
        <v>47</v>
      </c>
      <c r="E13" s="191"/>
      <c r="F13" s="192"/>
      <c r="G13" s="51">
        <f>+G14+G17+G20</f>
        <v>211331.18645000004</v>
      </c>
      <c r="H13" s="43"/>
      <c r="I13" s="51">
        <f>+I14+I17+I20</f>
        <v>218940.35355999999</v>
      </c>
      <c r="J13" s="43"/>
      <c r="K13" s="51">
        <f>+G13-I13</f>
        <v>-7609.1671099999512</v>
      </c>
      <c r="L13" s="56">
        <f>+IF(I13=0,"  - ",G13/I13-1)</f>
        <v>-3.4754520974657477E-2</v>
      </c>
      <c r="M13" s="56">
        <v>-6.107118556205926E-2</v>
      </c>
      <c r="N13" s="6"/>
      <c r="O13" s="30"/>
    </row>
    <row r="14" spans="2:15" x14ac:dyDescent="0.25">
      <c r="B14" s="17"/>
      <c r="C14" s="6"/>
      <c r="D14" s="193" t="s">
        <v>11</v>
      </c>
      <c r="E14" s="193"/>
      <c r="F14" s="193"/>
      <c r="G14" s="48">
        <v>94321.964130000008</v>
      </c>
      <c r="H14" s="53">
        <f t="shared" ref="H14:H20" si="0">+G14/G$13</f>
        <v>0.4463229763408163</v>
      </c>
      <c r="I14" s="48">
        <v>106715.53347999997</v>
      </c>
      <c r="J14" s="53">
        <f t="shared" ref="J14:J20" si="1">+I14/I$13</f>
        <v>0.4874182933606841</v>
      </c>
      <c r="K14" s="57">
        <f>+G14-I14</f>
        <v>-12393.569349999962</v>
      </c>
      <c r="L14" s="58">
        <f t="shared" ref="L14:L22" si="2">+IF(I14=0,"  - ",G14/I14-1)</f>
        <v>-0.11613650745908233</v>
      </c>
      <c r="M14" s="58">
        <v>-0.14023435570566101</v>
      </c>
      <c r="N14" s="6"/>
      <c r="O14" s="30"/>
    </row>
    <row r="15" spans="2:15" x14ac:dyDescent="0.25">
      <c r="B15" s="17"/>
      <c r="C15" s="6"/>
      <c r="D15" s="194" t="s">
        <v>12</v>
      </c>
      <c r="E15" s="194"/>
      <c r="F15" s="194"/>
      <c r="G15" s="49">
        <v>36154.589959999998</v>
      </c>
      <c r="H15" s="54">
        <f t="shared" si="0"/>
        <v>0.17108023935006869</v>
      </c>
      <c r="I15" s="49">
        <v>52753.50299999999</v>
      </c>
      <c r="J15" s="54">
        <f t="shared" si="1"/>
        <v>0.24094919982644059</v>
      </c>
      <c r="K15" s="49">
        <f t="shared" ref="K15:K22" si="3">+G15-I15</f>
        <v>-16598.913039999992</v>
      </c>
      <c r="L15" s="59">
        <f t="shared" si="2"/>
        <v>-0.31465044207585602</v>
      </c>
      <c r="M15" s="59">
        <v>-0.33333596284019662</v>
      </c>
      <c r="N15" s="6"/>
      <c r="O15" s="30"/>
    </row>
    <row r="16" spans="2:15" x14ac:dyDescent="0.25">
      <c r="B16" s="17"/>
      <c r="C16" s="6"/>
      <c r="D16" s="194" t="s">
        <v>13</v>
      </c>
      <c r="E16" s="194"/>
      <c r="F16" s="194"/>
      <c r="G16" s="49">
        <v>14814.605869999998</v>
      </c>
      <c r="H16" s="54">
        <f t="shared" si="0"/>
        <v>7.0101370833429086E-2</v>
      </c>
      <c r="I16" s="49">
        <v>14820.58596</v>
      </c>
      <c r="J16" s="54">
        <f t="shared" si="1"/>
        <v>6.7692345056611328E-2</v>
      </c>
      <c r="K16" s="49">
        <f t="shared" si="3"/>
        <v>-5.9800900000027468</v>
      </c>
      <c r="L16" s="59">
        <f t="shared" si="2"/>
        <v>-4.0349889107915704E-4</v>
      </c>
      <c r="M16" s="59">
        <v>-2.7656717283758403E-2</v>
      </c>
      <c r="N16" s="6"/>
      <c r="O16" s="30"/>
    </row>
    <row r="17" spans="2:15" x14ac:dyDescent="0.25">
      <c r="B17" s="17"/>
      <c r="C17" s="6"/>
      <c r="D17" s="193" t="s">
        <v>14</v>
      </c>
      <c r="E17" s="193"/>
      <c r="F17" s="193"/>
      <c r="G17" s="48">
        <v>85966.609230000016</v>
      </c>
      <c r="H17" s="53">
        <f t="shared" si="0"/>
        <v>0.40678619504338659</v>
      </c>
      <c r="I17" s="48">
        <v>84219.811430000002</v>
      </c>
      <c r="J17" s="53">
        <f t="shared" si="1"/>
        <v>0.38467011704591864</v>
      </c>
      <c r="K17" s="57">
        <f t="shared" si="3"/>
        <v>1746.7978000000148</v>
      </c>
      <c r="L17" s="58">
        <f t="shared" si="2"/>
        <v>2.0740936964123602E-2</v>
      </c>
      <c r="M17" s="58">
        <v>-7.0887679683868665E-3</v>
      </c>
      <c r="N17" s="6"/>
      <c r="O17" s="30"/>
    </row>
    <row r="18" spans="2:15" x14ac:dyDescent="0.25">
      <c r="B18" s="17"/>
      <c r="C18" s="6"/>
      <c r="D18" s="194" t="s">
        <v>15</v>
      </c>
      <c r="E18" s="194"/>
      <c r="F18" s="194"/>
      <c r="G18" s="50">
        <v>85627.186250000013</v>
      </c>
      <c r="H18" s="55">
        <f t="shared" si="0"/>
        <v>0.40518007629819935</v>
      </c>
      <c r="I18" s="50">
        <v>84009.16936</v>
      </c>
      <c r="J18" s="55">
        <f t="shared" si="1"/>
        <v>0.38370801907459934</v>
      </c>
      <c r="K18" s="60">
        <f t="shared" si="3"/>
        <v>1618.0168900000135</v>
      </c>
      <c r="L18" s="61">
        <f t="shared" si="2"/>
        <v>1.9260003429701911E-2</v>
      </c>
      <c r="M18" s="61">
        <v>-8.5293250058983139E-3</v>
      </c>
      <c r="N18" s="6"/>
      <c r="O18" s="30"/>
    </row>
    <row r="19" spans="2:15" x14ac:dyDescent="0.25">
      <c r="B19" s="17"/>
      <c r="C19" s="6"/>
      <c r="D19" s="194" t="s">
        <v>16</v>
      </c>
      <c r="E19" s="194"/>
      <c r="F19" s="194"/>
      <c r="G19" s="50">
        <v>339.42297999999994</v>
      </c>
      <c r="H19" s="55">
        <f t="shared" si="0"/>
        <v>1.6061187451872174E-3</v>
      </c>
      <c r="I19" s="50">
        <v>210.64207000000002</v>
      </c>
      <c r="J19" s="55">
        <f t="shared" si="1"/>
        <v>9.6209797131927141E-4</v>
      </c>
      <c r="K19" s="60">
        <f t="shared" si="3"/>
        <v>128.78090999999992</v>
      </c>
      <c r="L19" s="61">
        <f t="shared" si="2"/>
        <v>0.61137316966169153</v>
      </c>
      <c r="M19" s="61">
        <v>0.56744033790790316</v>
      </c>
      <c r="N19" s="6"/>
      <c r="O19" s="30"/>
    </row>
    <row r="20" spans="2:15" x14ac:dyDescent="0.25">
      <c r="B20" s="17"/>
      <c r="C20" s="6"/>
      <c r="D20" s="193" t="s">
        <v>17</v>
      </c>
      <c r="E20" s="193"/>
      <c r="F20" s="193"/>
      <c r="G20" s="48">
        <v>31042.613090000003</v>
      </c>
      <c r="H20" s="53">
        <f t="shared" si="0"/>
        <v>0.14689082861579703</v>
      </c>
      <c r="I20" s="48">
        <v>28005.008650000003</v>
      </c>
      <c r="J20" s="53">
        <f t="shared" si="1"/>
        <v>0.12791158959339721</v>
      </c>
      <c r="K20" s="57">
        <f t="shared" si="3"/>
        <v>3037.6044399999992</v>
      </c>
      <c r="L20" s="58">
        <f t="shared" si="2"/>
        <v>0.10846647033619106</v>
      </c>
      <c r="M20" s="58">
        <v>7.8244997208262612E-2</v>
      </c>
      <c r="N20" s="6"/>
      <c r="O20" s="30"/>
    </row>
    <row r="21" spans="2:15" ht="15" customHeight="1" x14ac:dyDescent="0.25">
      <c r="B21" s="17"/>
      <c r="C21" s="6"/>
      <c r="D21" s="215" t="s">
        <v>48</v>
      </c>
      <c r="E21" s="216"/>
      <c r="F21" s="217"/>
      <c r="G21" s="51">
        <v>449673.94221999991</v>
      </c>
      <c r="H21" s="46"/>
      <c r="I21" s="51">
        <v>450468.89252101741</v>
      </c>
      <c r="J21" s="46"/>
      <c r="K21" s="51">
        <f t="shared" si="3"/>
        <v>-794.9503010174958</v>
      </c>
      <c r="L21" s="62">
        <f t="shared" si="2"/>
        <v>-1.7647174182630065E-3</v>
      </c>
      <c r="M21" s="64">
        <v>-2.8980823250263632E-2</v>
      </c>
      <c r="N21" s="6"/>
      <c r="O21" s="30"/>
    </row>
    <row r="22" spans="2:15" ht="15" customHeight="1" x14ac:dyDescent="0.25">
      <c r="B22" s="17"/>
      <c r="C22" s="6"/>
      <c r="D22" s="211" t="s">
        <v>49</v>
      </c>
      <c r="E22" s="212"/>
      <c r="F22" s="213"/>
      <c r="G22" s="52">
        <f>+G21+G13</f>
        <v>661005.12867000001</v>
      </c>
      <c r="H22" s="47"/>
      <c r="I22" s="52">
        <f>+I21+I13</f>
        <v>669409.24608101742</v>
      </c>
      <c r="J22" s="47"/>
      <c r="K22" s="52">
        <f t="shared" si="3"/>
        <v>-8404.1174110174179</v>
      </c>
      <c r="L22" s="63">
        <f t="shared" si="2"/>
        <v>-1.2554528429683964E-2</v>
      </c>
      <c r="M22" s="63">
        <v>-3.9476458486175425E-2</v>
      </c>
      <c r="N22" s="6"/>
      <c r="O22" s="30"/>
    </row>
    <row r="23" spans="2:15" x14ac:dyDescent="0.25">
      <c r="B23" s="17"/>
      <c r="C23" s="6"/>
      <c r="D23" s="69" t="s">
        <v>18</v>
      </c>
      <c r="E23" s="70"/>
      <c r="F23" s="70"/>
      <c r="G23" s="71"/>
      <c r="H23" s="72"/>
      <c r="I23" s="71"/>
      <c r="J23" s="72"/>
      <c r="K23" s="73"/>
      <c r="L23" s="72"/>
      <c r="M23" s="74"/>
      <c r="N23" s="6"/>
      <c r="O23" s="30"/>
    </row>
    <row r="24" spans="2:15" x14ac:dyDescent="0.25">
      <c r="B24" s="17"/>
      <c r="C24" s="6"/>
      <c r="D24" s="214" t="s">
        <v>56</v>
      </c>
      <c r="E24" s="214"/>
      <c r="F24" s="214"/>
      <c r="G24" s="214"/>
      <c r="H24" s="214"/>
      <c r="I24" s="214"/>
      <c r="J24" s="214"/>
      <c r="K24" s="214"/>
      <c r="L24" s="214"/>
      <c r="M24" s="214"/>
      <c r="N24" s="6"/>
      <c r="O24" s="30"/>
    </row>
    <row r="25" spans="2:15" x14ac:dyDescent="0.25">
      <c r="B25" s="18"/>
      <c r="C25" s="19"/>
      <c r="D25" s="19"/>
      <c r="E25" s="19"/>
      <c r="F25" s="20"/>
      <c r="G25" s="20"/>
      <c r="H25" s="20"/>
      <c r="I25" s="20"/>
      <c r="J25" s="20"/>
      <c r="K25" s="20"/>
      <c r="L25" s="19"/>
      <c r="M25" s="19"/>
      <c r="N25" s="19"/>
      <c r="O25" s="31"/>
    </row>
    <row r="26" spans="2:15" x14ac:dyDescent="0.25">
      <c r="F26" s="21"/>
      <c r="G26" s="21"/>
      <c r="H26" s="21"/>
      <c r="I26" s="21"/>
      <c r="J26" s="21"/>
      <c r="K26" s="21"/>
    </row>
    <row r="28" spans="2:15" x14ac:dyDescent="0.25">
      <c r="B28" s="65" t="s">
        <v>73</v>
      </c>
      <c r="C28" s="93"/>
      <c r="D28" s="93"/>
      <c r="E28" s="93"/>
      <c r="F28" s="93"/>
      <c r="G28" s="94"/>
      <c r="H28" s="94"/>
      <c r="I28" s="94"/>
      <c r="J28" s="94"/>
      <c r="K28" s="94"/>
      <c r="L28" s="94"/>
      <c r="M28" s="94"/>
      <c r="N28" s="94"/>
      <c r="O28" s="29"/>
    </row>
    <row r="29" spans="2:15" x14ac:dyDescent="0.25">
      <c r="B29" s="95"/>
      <c r="C29" s="96"/>
      <c r="D29" s="96"/>
      <c r="E29" s="96"/>
      <c r="F29" s="96"/>
      <c r="G29" s="97"/>
      <c r="H29" s="97"/>
      <c r="I29" s="97"/>
      <c r="J29" s="97"/>
      <c r="K29" s="97"/>
      <c r="L29" s="97"/>
      <c r="M29" s="97"/>
      <c r="N29" s="97"/>
      <c r="O29" s="30"/>
    </row>
    <row r="30" spans="2:15" x14ac:dyDescent="0.25">
      <c r="B30" s="98"/>
      <c r="C30" s="188" t="s">
        <v>70</v>
      </c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33"/>
    </row>
    <row r="31" spans="2:15" x14ac:dyDescent="0.25">
      <c r="B31" s="98"/>
      <c r="C31" s="189" t="s">
        <v>69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33"/>
    </row>
    <row r="32" spans="2:15" ht="15" customHeight="1" x14ac:dyDescent="0.25">
      <c r="B32" s="17"/>
      <c r="C32" s="91" t="s">
        <v>37</v>
      </c>
      <c r="D32" s="92">
        <v>2007</v>
      </c>
      <c r="E32" s="92">
        <v>2008</v>
      </c>
      <c r="F32" s="92">
        <v>2009</v>
      </c>
      <c r="G32" s="92">
        <v>2010</v>
      </c>
      <c r="H32" s="92">
        <v>2011</v>
      </c>
      <c r="I32" s="92">
        <v>2012</v>
      </c>
      <c r="J32" s="92">
        <v>2013</v>
      </c>
      <c r="K32" s="92">
        <v>2014</v>
      </c>
      <c r="L32" s="92">
        <v>2015</v>
      </c>
      <c r="M32" s="92">
        <v>2016</v>
      </c>
      <c r="N32" s="92">
        <v>2017</v>
      </c>
      <c r="O32" s="30"/>
    </row>
    <row r="33" spans="2:15" x14ac:dyDescent="0.25">
      <c r="B33" s="17"/>
      <c r="C33" s="100" t="s">
        <v>35</v>
      </c>
      <c r="D33" s="99">
        <v>103840.01431</v>
      </c>
      <c r="E33" s="99">
        <v>122886.77903000001</v>
      </c>
      <c r="F33" s="99">
        <v>131169.08291</v>
      </c>
      <c r="G33" s="99">
        <v>143865.11665000001</v>
      </c>
      <c r="H33" s="99">
        <v>153033.46095999997</v>
      </c>
      <c r="I33" s="99">
        <v>176406.14983999997</v>
      </c>
      <c r="J33" s="99">
        <v>197045.67453999998</v>
      </c>
      <c r="K33" s="99">
        <v>207547.34792</v>
      </c>
      <c r="L33" s="99">
        <v>199448.18487999999</v>
      </c>
      <c r="M33" s="99">
        <v>218940.35355999999</v>
      </c>
      <c r="N33" s="99">
        <v>211331.18645000004</v>
      </c>
      <c r="O33" s="30"/>
    </row>
    <row r="34" spans="2:15" x14ac:dyDescent="0.25">
      <c r="B34" s="17"/>
      <c r="C34" s="101" t="s">
        <v>38</v>
      </c>
      <c r="D34" s="49">
        <v>56263.303440000003</v>
      </c>
      <c r="E34" s="49">
        <v>62828.468500000003</v>
      </c>
      <c r="F34" s="49">
        <v>65563.104290000003</v>
      </c>
      <c r="G34" s="49">
        <v>70702.295530000003</v>
      </c>
      <c r="H34" s="49">
        <v>80090.831249999988</v>
      </c>
      <c r="I34" s="49">
        <v>89179.627459999989</v>
      </c>
      <c r="J34" s="49">
        <v>93174.481109999993</v>
      </c>
      <c r="K34" s="49">
        <v>98100.782519999993</v>
      </c>
      <c r="L34" s="49">
        <v>91387.966690000001</v>
      </c>
      <c r="M34" s="49">
        <v>106715.53347999997</v>
      </c>
      <c r="N34" s="49">
        <v>94321.964130000008</v>
      </c>
      <c r="O34" s="30"/>
    </row>
    <row r="35" spans="2:15" x14ac:dyDescent="0.25">
      <c r="B35" s="17"/>
      <c r="C35" s="101" t="s">
        <v>65</v>
      </c>
      <c r="D35" s="49">
        <v>35598.813130000002</v>
      </c>
      <c r="E35" s="49">
        <v>39195.685219999999</v>
      </c>
      <c r="F35" s="49">
        <v>40521.482409999997</v>
      </c>
      <c r="G35" s="49">
        <v>40053.058689999998</v>
      </c>
      <c r="H35" s="49">
        <v>44195.735559999994</v>
      </c>
      <c r="I35" s="49">
        <v>46284.059959999999</v>
      </c>
      <c r="J35" s="49">
        <v>48801.884749999997</v>
      </c>
      <c r="K35" s="49">
        <v>46169.704859999998</v>
      </c>
      <c r="L35" s="49">
        <v>44798.446860000011</v>
      </c>
      <c r="M35" s="49">
        <v>52753.50299999999</v>
      </c>
      <c r="N35" s="49">
        <v>36154.589959999998</v>
      </c>
      <c r="O35" s="30"/>
    </row>
    <row r="36" spans="2:15" x14ac:dyDescent="0.25">
      <c r="B36" s="17"/>
      <c r="C36" s="101" t="s">
        <v>66</v>
      </c>
      <c r="D36" s="49">
        <v>6369.0884599999999</v>
      </c>
      <c r="E36" s="49">
        <v>7902.3918100000001</v>
      </c>
      <c r="F36" s="49">
        <v>9439.5414000000001</v>
      </c>
      <c r="G36" s="49">
        <v>11572.283850000002</v>
      </c>
      <c r="H36" s="49">
        <v>13779.107130000002</v>
      </c>
      <c r="I36" s="49">
        <v>15534.745720000001</v>
      </c>
      <c r="J36" s="49">
        <v>17348.356120000004</v>
      </c>
      <c r="K36" s="49">
        <v>19133.541830000002</v>
      </c>
      <c r="L36" s="49">
        <v>13755.23904</v>
      </c>
      <c r="M36" s="49">
        <v>14820.58596</v>
      </c>
      <c r="N36" s="49">
        <v>14814.605869999998</v>
      </c>
      <c r="O36" s="30"/>
    </row>
    <row r="37" spans="2:15" x14ac:dyDescent="0.25">
      <c r="B37" s="17"/>
      <c r="C37" s="101" t="s">
        <v>39</v>
      </c>
      <c r="D37" s="49">
        <v>32586.28959</v>
      </c>
      <c r="E37" s="49">
        <v>43859.329740000001</v>
      </c>
      <c r="F37" s="49">
        <v>49151.759550000002</v>
      </c>
      <c r="G37" s="49">
        <v>54152.900159999997</v>
      </c>
      <c r="H37" s="49">
        <v>51711.375599999985</v>
      </c>
      <c r="I37" s="49">
        <v>60890.256549999984</v>
      </c>
      <c r="J37" s="49">
        <v>71153.811379999985</v>
      </c>
      <c r="K37" s="49">
        <v>77585.929449999981</v>
      </c>
      <c r="L37" s="49">
        <v>78110.721579999998</v>
      </c>
      <c r="M37" s="49">
        <v>84009.16936</v>
      </c>
      <c r="N37" s="49">
        <v>85627.186250000013</v>
      </c>
      <c r="O37" s="30"/>
    </row>
    <row r="38" spans="2:15" x14ac:dyDescent="0.25">
      <c r="B38" s="17"/>
      <c r="C38" s="101" t="s">
        <v>40</v>
      </c>
      <c r="D38" s="49">
        <v>841.42511999999999</v>
      </c>
      <c r="E38" s="49">
        <v>1526.82296</v>
      </c>
      <c r="F38" s="49">
        <v>905.74598000000003</v>
      </c>
      <c r="G38" s="49">
        <v>818.99999000000025</v>
      </c>
      <c r="H38" s="49">
        <v>415.66398000000004</v>
      </c>
      <c r="I38" s="49">
        <v>480.22221000000002</v>
      </c>
      <c r="J38" s="49">
        <v>565.4160700000001</v>
      </c>
      <c r="K38" s="49">
        <v>610.35097999999994</v>
      </c>
      <c r="L38" s="49">
        <v>169.71707000000001</v>
      </c>
      <c r="M38" s="49">
        <v>210.64207000000002</v>
      </c>
      <c r="N38" s="49">
        <v>339.42297999999994</v>
      </c>
      <c r="O38" s="30"/>
    </row>
    <row r="39" spans="2:15" x14ac:dyDescent="0.25">
      <c r="B39" s="24"/>
      <c r="C39" s="102" t="s">
        <v>48</v>
      </c>
      <c r="D39" s="99">
        <v>439580.24715416692</v>
      </c>
      <c r="E39" s="99">
        <v>559901.77251000016</v>
      </c>
      <c r="F39" s="99">
        <v>398260.01953999989</v>
      </c>
      <c r="G39" s="99">
        <v>507273.7163400001</v>
      </c>
      <c r="H39" s="99">
        <v>445591.04091999994</v>
      </c>
      <c r="I39" s="99">
        <v>544744.18773000001</v>
      </c>
      <c r="J39" s="99">
        <v>504054.99833999999</v>
      </c>
      <c r="K39" s="99">
        <v>482130.93106999993</v>
      </c>
      <c r="L39" s="99">
        <v>447719.94514999999</v>
      </c>
      <c r="M39" s="99">
        <v>450468.89252101741</v>
      </c>
      <c r="N39" s="99">
        <v>449673.94221999991</v>
      </c>
      <c r="O39" s="30"/>
    </row>
    <row r="40" spans="2:15" x14ac:dyDescent="0.25">
      <c r="B40" s="25"/>
      <c r="C40" s="103" t="s">
        <v>67</v>
      </c>
      <c r="D40" s="86">
        <v>543420.26146416692</v>
      </c>
      <c r="E40" s="86">
        <v>682788.55154000013</v>
      </c>
      <c r="F40" s="86">
        <v>529429.10244999989</v>
      </c>
      <c r="G40" s="86">
        <v>651138.83299000014</v>
      </c>
      <c r="H40" s="86">
        <v>598624.50187999988</v>
      </c>
      <c r="I40" s="86">
        <v>721150.33756999997</v>
      </c>
      <c r="J40" s="86">
        <v>701100.67287999997</v>
      </c>
      <c r="K40" s="86">
        <v>689678.2789899999</v>
      </c>
      <c r="L40" s="86">
        <v>647168.13003</v>
      </c>
      <c r="M40" s="86">
        <v>669409.24608101742</v>
      </c>
      <c r="N40" s="86">
        <v>661005.12867000001</v>
      </c>
      <c r="O40" s="30"/>
    </row>
    <row r="41" spans="2:15" x14ac:dyDescent="0.25">
      <c r="B41" s="25"/>
      <c r="C41" s="172" t="s">
        <v>68</v>
      </c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30"/>
    </row>
    <row r="42" spans="2:15" x14ac:dyDescent="0.25">
      <c r="B42" s="2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34"/>
    </row>
    <row r="43" spans="2:15" x14ac:dyDescent="0.25">
      <c r="B43" s="2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/>
    </row>
    <row r="44" spans="2:15" x14ac:dyDescent="0.25">
      <c r="B44" s="26"/>
      <c r="C44" s="188" t="s">
        <v>71</v>
      </c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34"/>
    </row>
    <row r="45" spans="2:15" x14ac:dyDescent="0.25">
      <c r="B45" s="26"/>
      <c r="C45" s="189" t="s">
        <v>72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34"/>
    </row>
    <row r="46" spans="2:15" x14ac:dyDescent="0.25">
      <c r="B46" s="26"/>
      <c r="C46" s="91" t="s">
        <v>37</v>
      </c>
      <c r="D46" s="92">
        <v>2007</v>
      </c>
      <c r="E46" s="92">
        <v>2008</v>
      </c>
      <c r="F46" s="92">
        <v>2009</v>
      </c>
      <c r="G46" s="92">
        <v>2010</v>
      </c>
      <c r="H46" s="92">
        <v>2011</v>
      </c>
      <c r="I46" s="92">
        <v>2012</v>
      </c>
      <c r="J46" s="92">
        <v>2013</v>
      </c>
      <c r="K46" s="92">
        <v>2014</v>
      </c>
      <c r="L46" s="92">
        <v>2015</v>
      </c>
      <c r="M46" s="92">
        <v>2016</v>
      </c>
      <c r="N46" s="92">
        <v>2017</v>
      </c>
      <c r="O46" s="34"/>
    </row>
    <row r="47" spans="2:15" x14ac:dyDescent="0.25">
      <c r="B47" s="26"/>
      <c r="C47" s="100" t="s">
        <v>35</v>
      </c>
      <c r="D47" s="104">
        <v>2.7853793846914332E-2</v>
      </c>
      <c r="E47" s="104">
        <v>0.18342413419877346</v>
      </c>
      <c r="F47" s="104">
        <v>6.7397843326807871E-2</v>
      </c>
      <c r="G47" s="104">
        <v>9.6791358591042709E-2</v>
      </c>
      <c r="H47" s="104">
        <v>6.372875178842019E-2</v>
      </c>
      <c r="I47" s="104">
        <v>0.15272927066655817</v>
      </c>
      <c r="J47" s="104">
        <v>0.11700002930011233</v>
      </c>
      <c r="K47" s="104">
        <v>5.3295630084324364E-2</v>
      </c>
      <c r="L47" s="104">
        <v>-3.9023206613663208E-2</v>
      </c>
      <c r="M47" s="104">
        <v>9.7730489208150306E-2</v>
      </c>
      <c r="N47" s="104">
        <v>-3.4754520974657477E-2</v>
      </c>
      <c r="O47" s="34"/>
    </row>
    <row r="48" spans="2:15" x14ac:dyDescent="0.25">
      <c r="B48" s="26"/>
      <c r="C48" s="101" t="s">
        <v>38</v>
      </c>
      <c r="D48" s="59">
        <v>0.10848605301338732</v>
      </c>
      <c r="E48" s="59">
        <v>0.1166864485125938</v>
      </c>
      <c r="F48" s="59">
        <v>4.352542494331213E-2</v>
      </c>
      <c r="G48" s="59">
        <v>7.8385416548737874E-2</v>
      </c>
      <c r="H48" s="59">
        <v>0.13278968737325214</v>
      </c>
      <c r="I48" s="59">
        <v>0.11348110723972549</v>
      </c>
      <c r="J48" s="59">
        <v>4.4795585760793122E-2</v>
      </c>
      <c r="K48" s="59">
        <v>5.2871787975766749E-2</v>
      </c>
      <c r="L48" s="59">
        <v>-6.8427750090896966E-2</v>
      </c>
      <c r="M48" s="59">
        <v>0.16771974850904714</v>
      </c>
      <c r="N48" s="59">
        <v>-0.11613650745908233</v>
      </c>
      <c r="O48" s="34"/>
    </row>
    <row r="49" spans="2:15" x14ac:dyDescent="0.25">
      <c r="B49" s="26"/>
      <c r="C49" s="101" t="s">
        <v>65</v>
      </c>
      <c r="D49" s="59">
        <v>0.12282658637113997</v>
      </c>
      <c r="E49" s="59">
        <v>0.10103910141231154</v>
      </c>
      <c r="F49" s="59">
        <v>3.382508004537943E-2</v>
      </c>
      <c r="G49" s="59">
        <v>-1.1559886068837399E-2</v>
      </c>
      <c r="H49" s="59">
        <v>0.10342972560630659</v>
      </c>
      <c r="I49" s="59">
        <v>4.7251717242377422E-2</v>
      </c>
      <c r="J49" s="59">
        <v>5.4399393488297587E-2</v>
      </c>
      <c r="K49" s="59">
        <v>-5.3936029386651874E-2</v>
      </c>
      <c r="L49" s="59">
        <v>-2.9700384790373735E-2</v>
      </c>
      <c r="M49" s="59">
        <v>0.17757437361300465</v>
      </c>
      <c r="N49" s="59">
        <v>-0.31465044207585602</v>
      </c>
      <c r="O49" s="34"/>
    </row>
    <row r="50" spans="2:15" x14ac:dyDescent="0.25">
      <c r="B50" s="26"/>
      <c r="C50" s="101" t="s">
        <v>66</v>
      </c>
      <c r="D50" s="59">
        <v>9.0712625871523622E-2</v>
      </c>
      <c r="E50" s="59">
        <v>0.24074141215491918</v>
      </c>
      <c r="F50" s="59">
        <v>0.1945170053520795</v>
      </c>
      <c r="G50" s="59">
        <v>0.22593708312990723</v>
      </c>
      <c r="H50" s="59">
        <v>0.19069902783278181</v>
      </c>
      <c r="I50" s="59">
        <v>0.12741308804963181</v>
      </c>
      <c r="J50" s="59">
        <v>0.11674541911974101</v>
      </c>
      <c r="K50" s="59">
        <v>0.10290229792677308</v>
      </c>
      <c r="L50" s="59">
        <v>-0.28109290155402455</v>
      </c>
      <c r="M50" s="59">
        <v>7.7450265815227848E-2</v>
      </c>
      <c r="N50" s="59">
        <v>-4.0349889107915704E-4</v>
      </c>
      <c r="O50" s="34"/>
    </row>
    <row r="51" spans="2:15" x14ac:dyDescent="0.25">
      <c r="B51" s="26"/>
      <c r="C51" s="101" t="s">
        <v>39</v>
      </c>
      <c r="D51" s="59">
        <v>-4.417613868128778E-2</v>
      </c>
      <c r="E51" s="59">
        <v>0.34594426956358482</v>
      </c>
      <c r="F51" s="59">
        <v>0.12066827836571492</v>
      </c>
      <c r="G51" s="59">
        <v>0.10174896393917598</v>
      </c>
      <c r="H51" s="59">
        <v>-4.508575815489646E-2</v>
      </c>
      <c r="I51" s="59">
        <v>0.17750216163269106</v>
      </c>
      <c r="J51" s="59">
        <v>0.16855824579376</v>
      </c>
      <c r="K51" s="59">
        <v>9.0397379216258678E-2</v>
      </c>
      <c r="L51" s="59">
        <v>6.764011641288814E-3</v>
      </c>
      <c r="M51" s="59">
        <v>7.551393279549834E-2</v>
      </c>
      <c r="N51" s="59">
        <v>1.9260003429701911E-2</v>
      </c>
      <c r="O51" s="34"/>
    </row>
    <row r="52" spans="2:15" x14ac:dyDescent="0.25">
      <c r="B52" s="26"/>
      <c r="C52" s="101" t="s">
        <v>40</v>
      </c>
      <c r="D52" s="59">
        <v>9.4340251336725967E-2</v>
      </c>
      <c r="E52" s="59">
        <v>0.81456783700491364</v>
      </c>
      <c r="F52" s="59">
        <v>-0.40677733848068409</v>
      </c>
      <c r="G52" s="59">
        <v>-9.5772978203005454E-2</v>
      </c>
      <c r="H52" s="59">
        <v>-0.49247376669687148</v>
      </c>
      <c r="I52" s="59">
        <v>0.15531350587558723</v>
      </c>
      <c r="J52" s="59">
        <v>0.17740508086870888</v>
      </c>
      <c r="K52" s="59">
        <v>7.9472290202151186E-2</v>
      </c>
      <c r="L52" s="59">
        <v>-0.72193528713593613</v>
      </c>
      <c r="M52" s="59">
        <v>0.24113661636982076</v>
      </c>
      <c r="N52" s="59">
        <v>0.61137316966169153</v>
      </c>
      <c r="O52" s="35"/>
    </row>
    <row r="53" spans="2:15" x14ac:dyDescent="0.25">
      <c r="B53" s="26"/>
      <c r="C53" s="102" t="s">
        <v>48</v>
      </c>
      <c r="D53" s="104">
        <v>0.14925599170131032</v>
      </c>
      <c r="E53" s="104">
        <v>0.27371913577735163</v>
      </c>
      <c r="F53" s="104">
        <v>-0.28869662663393914</v>
      </c>
      <c r="G53" s="104">
        <v>0.27372493208309923</v>
      </c>
      <c r="H53" s="104">
        <v>-0.12159643488931993</v>
      </c>
      <c r="I53" s="104">
        <v>0.22252051254280425</v>
      </c>
      <c r="J53" s="104">
        <v>-7.4694123051694539E-2</v>
      </c>
      <c r="K53" s="104">
        <v>-4.3495387095063842E-2</v>
      </c>
      <c r="L53" s="104">
        <v>-7.1372699203577694E-2</v>
      </c>
      <c r="M53" s="104">
        <v>6.1398814164876914E-3</v>
      </c>
      <c r="N53" s="104">
        <v>-1.7647174182630065E-3</v>
      </c>
      <c r="O53" s="35"/>
    </row>
    <row r="54" spans="2:15" x14ac:dyDescent="0.25">
      <c r="B54" s="26"/>
      <c r="C54" s="103" t="s">
        <v>67</v>
      </c>
      <c r="D54" s="86">
        <v>0.12389022394634974</v>
      </c>
      <c r="E54" s="105">
        <v>0.25646502340624111</v>
      </c>
      <c r="F54" s="105">
        <v>-0.22460752855932431</v>
      </c>
      <c r="G54" s="105">
        <v>0.22988862904735141</v>
      </c>
      <c r="H54" s="105">
        <v>-8.0649975779906735E-2</v>
      </c>
      <c r="I54" s="105">
        <v>0.20467895200614694</v>
      </c>
      <c r="J54" s="105">
        <v>-2.7802336968404839E-2</v>
      </c>
      <c r="K54" s="105">
        <v>-1.6292088043616926E-2</v>
      </c>
      <c r="L54" s="105">
        <v>-6.1637650851138814E-2</v>
      </c>
      <c r="M54" s="105">
        <v>3.4366828369602143E-2</v>
      </c>
      <c r="N54" s="105">
        <v>-1.2554528429683964E-2</v>
      </c>
      <c r="O54" s="35"/>
    </row>
    <row r="55" spans="2:15" x14ac:dyDescent="0.25">
      <c r="B55" s="26"/>
      <c r="C55" s="172" t="s">
        <v>68</v>
      </c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35"/>
    </row>
    <row r="56" spans="2:15" ht="15" customHeight="1" x14ac:dyDescent="0.25">
      <c r="B56" s="2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34"/>
    </row>
    <row r="57" spans="2:15" x14ac:dyDescent="0.25">
      <c r="B57" s="26"/>
      <c r="C57" s="188" t="s">
        <v>71</v>
      </c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34"/>
    </row>
    <row r="58" spans="2:15" x14ac:dyDescent="0.25">
      <c r="B58" s="26"/>
      <c r="C58" s="189" t="s">
        <v>74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34"/>
    </row>
    <row r="59" spans="2:15" x14ac:dyDescent="0.25">
      <c r="B59" s="26"/>
      <c r="C59" s="91" t="s">
        <v>37</v>
      </c>
      <c r="D59" s="92">
        <v>2007</v>
      </c>
      <c r="E59" s="92">
        <v>2008</v>
      </c>
      <c r="F59" s="92">
        <v>2009</v>
      </c>
      <c r="G59" s="92">
        <v>2010</v>
      </c>
      <c r="H59" s="92">
        <v>2011</v>
      </c>
      <c r="I59" s="92">
        <v>2012</v>
      </c>
      <c r="J59" s="92">
        <v>2013</v>
      </c>
      <c r="K59" s="92">
        <v>2014</v>
      </c>
      <c r="L59" s="92">
        <v>2015</v>
      </c>
      <c r="M59" s="92">
        <v>2016</v>
      </c>
      <c r="N59" s="92">
        <v>2017</v>
      </c>
      <c r="O59" s="34"/>
    </row>
    <row r="60" spans="2:15" x14ac:dyDescent="0.25">
      <c r="B60" s="26"/>
      <c r="C60" s="100" t="s">
        <v>35</v>
      </c>
      <c r="D60" s="104">
        <v>9.9081618596776888E-3</v>
      </c>
      <c r="E60" s="104">
        <v>0.11866866959950118</v>
      </c>
      <c r="F60" s="104">
        <v>3.6941932462397409E-2</v>
      </c>
      <c r="G60" s="104">
        <v>8.0290200793222688E-2</v>
      </c>
      <c r="H60" s="104">
        <v>2.9056633906163087E-2</v>
      </c>
      <c r="I60" s="104">
        <v>0.11207504249713773</v>
      </c>
      <c r="J60" s="104">
        <v>8.6504916435338197E-2</v>
      </c>
      <c r="K60" s="104">
        <v>2.0190815169684573E-2</v>
      </c>
      <c r="L60" s="104">
        <v>-7.1961950209498582E-2</v>
      </c>
      <c r="M60" s="104">
        <v>5.966608350707836E-2</v>
      </c>
      <c r="N60" s="104">
        <v>-6.107118556205926E-2</v>
      </c>
      <c r="O60" s="34"/>
    </row>
    <row r="61" spans="2:15" x14ac:dyDescent="0.25">
      <c r="B61" s="26"/>
      <c r="C61" s="101" t="s">
        <v>38</v>
      </c>
      <c r="D61" s="59">
        <v>8.9132636321785919E-2</v>
      </c>
      <c r="E61" s="59">
        <v>5.5582785256560463E-2</v>
      </c>
      <c r="F61" s="59">
        <v>1.3750662397638891E-2</v>
      </c>
      <c r="G61" s="59">
        <v>6.2161175004568747E-2</v>
      </c>
      <c r="H61" s="59">
        <v>9.5866536137209746E-2</v>
      </c>
      <c r="I61" s="59">
        <v>7.4211075543656024E-2</v>
      </c>
      <c r="J61" s="59">
        <v>1.6271719625930992E-2</v>
      </c>
      <c r="K61" s="59">
        <v>1.9780294311264157E-2</v>
      </c>
      <c r="L61" s="59">
        <v>-0.10035861428234383</v>
      </c>
      <c r="M61" s="59">
        <v>0.12722842692385083</v>
      </c>
      <c r="N61" s="59">
        <v>-0.14023435570566101</v>
      </c>
      <c r="O61" s="34"/>
    </row>
    <row r="62" spans="2:15" x14ac:dyDescent="0.25">
      <c r="B62" s="26"/>
      <c r="C62" s="101" t="s">
        <v>65</v>
      </c>
      <c r="D62" s="59">
        <v>0.10322279366723053</v>
      </c>
      <c r="E62" s="59">
        <v>4.0791641103255616E-2</v>
      </c>
      <c r="F62" s="59">
        <v>4.3270960611510034E-3</v>
      </c>
      <c r="G62" s="59">
        <v>-2.6430906127406839E-2</v>
      </c>
      <c r="H62" s="59">
        <v>6.7463558990347394E-2</v>
      </c>
      <c r="I62" s="59">
        <v>1.0317450587580046E-2</v>
      </c>
      <c r="J62" s="59">
        <v>2.5613334700884449E-2</v>
      </c>
      <c r="K62" s="59">
        <v>-8.36705803997011E-2</v>
      </c>
      <c r="L62" s="59">
        <v>-6.2958680366798303E-2</v>
      </c>
      <c r="M62" s="59">
        <v>0.13674133750709805</v>
      </c>
      <c r="N62" s="59">
        <v>-0.33333596284019662</v>
      </c>
      <c r="O62" s="34"/>
    </row>
    <row r="63" spans="2:15" x14ac:dyDescent="0.25">
      <c r="B63" s="26"/>
      <c r="C63" s="101" t="s">
        <v>66</v>
      </c>
      <c r="D63" s="59">
        <v>7.1669521195647956E-2</v>
      </c>
      <c r="E63" s="59">
        <v>0.17284961895091655</v>
      </c>
      <c r="F63" s="59">
        <v>0.16043402151576447</v>
      </c>
      <c r="G63" s="59">
        <v>0.20749293593593898</v>
      </c>
      <c r="H63" s="59">
        <v>0.15188832821984244</v>
      </c>
      <c r="I63" s="59">
        <v>8.7651706006945052E-2</v>
      </c>
      <c r="J63" s="59">
        <v>8.625725734358225E-2</v>
      </c>
      <c r="K63" s="59">
        <v>6.8238358004347299E-2</v>
      </c>
      <c r="L63" s="59">
        <v>-0.30573438795401708</v>
      </c>
      <c r="M63" s="59">
        <v>4.0089087963364634E-2</v>
      </c>
      <c r="N63" s="59">
        <v>-2.7656717283758403E-2</v>
      </c>
      <c r="O63" s="34"/>
    </row>
    <row r="64" spans="2:15" x14ac:dyDescent="0.25">
      <c r="B64" s="26"/>
      <c r="C64" s="101" t="s">
        <v>39</v>
      </c>
      <c r="D64" s="59">
        <v>-6.0864176768541167E-2</v>
      </c>
      <c r="E64" s="59">
        <v>0.27229590970541184</v>
      </c>
      <c r="F64" s="59">
        <v>8.869240975415682E-2</v>
      </c>
      <c r="G64" s="59">
        <v>8.5173219277128842E-2</v>
      </c>
      <c r="H64" s="59">
        <v>-7.6211079441018126E-2</v>
      </c>
      <c r="I64" s="59">
        <v>0.13597424803913749</v>
      </c>
      <c r="J64" s="59">
        <v>0.13665554690406378</v>
      </c>
      <c r="K64" s="59">
        <v>5.612646572213098E-2</v>
      </c>
      <c r="L64" s="59">
        <v>-2.7744149085580094E-2</v>
      </c>
      <c r="M64" s="59">
        <v>3.8219898351201653E-2</v>
      </c>
      <c r="N64" s="59">
        <v>-8.5293250058983139E-3</v>
      </c>
      <c r="O64" s="34"/>
    </row>
    <row r="65" spans="2:15" x14ac:dyDescent="0.25">
      <c r="B65" s="26"/>
      <c r="C65" s="101" t="s">
        <v>40</v>
      </c>
      <c r="D65" s="59">
        <v>7.5233810773999599E-2</v>
      </c>
      <c r="E65" s="59">
        <v>0.71527699111414234</v>
      </c>
      <c r="F65" s="59">
        <v>-0.42370367631707129</v>
      </c>
      <c r="G65" s="59">
        <v>-0.10937701752630236</v>
      </c>
      <c r="H65" s="59">
        <v>-0.50901652664374575</v>
      </c>
      <c r="I65" s="59">
        <v>0.11456813740939054</v>
      </c>
      <c r="J65" s="59">
        <v>0.14526085536573596</v>
      </c>
      <c r="K65" s="59">
        <v>4.5544749489043301E-2</v>
      </c>
      <c r="L65" s="59">
        <v>-0.73146632091647479</v>
      </c>
      <c r="M65" s="59">
        <v>0.19809952469713221</v>
      </c>
      <c r="N65" s="59">
        <v>0.56744033790790316</v>
      </c>
      <c r="O65" s="35"/>
    </row>
    <row r="66" spans="2:15" x14ac:dyDescent="0.25">
      <c r="B66" s="26"/>
      <c r="C66" s="102" t="s">
        <v>48</v>
      </c>
      <c r="D66" s="104">
        <v>0.12919075945752101</v>
      </c>
      <c r="E66" s="104">
        <v>0.20402284344840704</v>
      </c>
      <c r="F66" s="104">
        <v>-0.30899214462868418</v>
      </c>
      <c r="G66" s="104">
        <v>0.25456181967280389</v>
      </c>
      <c r="H66" s="104">
        <v>-0.15022789935477432</v>
      </c>
      <c r="I66" s="104">
        <v>0.17940490064377368</v>
      </c>
      <c r="J66" s="104">
        <v>-9.9955811871575651E-2</v>
      </c>
      <c r="K66" s="104">
        <v>-7.35580848513262E-2</v>
      </c>
      <c r="L66" s="104">
        <v>-0.10320262139060477</v>
      </c>
      <c r="M66" s="104">
        <v>-2.8748569815191138E-2</v>
      </c>
      <c r="N66" s="104">
        <v>-2.8980823250263632E-2</v>
      </c>
      <c r="O66" s="35"/>
    </row>
    <row r="67" spans="2:15" x14ac:dyDescent="0.25">
      <c r="B67" s="26"/>
      <c r="C67" s="103" t="s">
        <v>67</v>
      </c>
      <c r="D67" s="105">
        <v>0.10426786084983508</v>
      </c>
      <c r="E67" s="105">
        <v>0.18771285417784123</v>
      </c>
      <c r="F67" s="105">
        <v>-0.24673169167504627</v>
      </c>
      <c r="G67" s="105">
        <v>0.21138503109073969</v>
      </c>
      <c r="H67" s="105">
        <v>-0.11061608543072043</v>
      </c>
      <c r="I67" s="105">
        <v>0.16219257273910848</v>
      </c>
      <c r="J67" s="105">
        <v>-5.4344214034956484E-2</v>
      </c>
      <c r="K67" s="105">
        <v>-4.7209778600042829E-2</v>
      </c>
      <c r="L67" s="105">
        <v>-9.3801254625256236E-2</v>
      </c>
      <c r="M67" s="105">
        <v>-1.5004077014236783E-3</v>
      </c>
      <c r="N67" s="105">
        <v>-3.9476458486175425E-2</v>
      </c>
      <c r="O67" s="35"/>
    </row>
    <row r="68" spans="2:15" x14ac:dyDescent="0.25">
      <c r="B68" s="26"/>
      <c r="C68" s="172" t="s">
        <v>68</v>
      </c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35"/>
    </row>
    <row r="69" spans="2:15" x14ac:dyDescent="0.25">
      <c r="B69" s="27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31"/>
    </row>
    <row r="70" spans="2:15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2" spans="2:15" x14ac:dyDescent="0.25">
      <c r="B72" s="65" t="s">
        <v>19</v>
      </c>
      <c r="C72" s="14"/>
      <c r="D72" s="14"/>
      <c r="E72" s="14"/>
      <c r="F72" s="14"/>
      <c r="G72" s="15"/>
      <c r="H72" s="15"/>
      <c r="I72" s="15"/>
      <c r="J72" s="15"/>
      <c r="K72" s="15"/>
      <c r="L72" s="15"/>
      <c r="M72" s="15"/>
      <c r="N72" s="15"/>
      <c r="O72" s="29"/>
    </row>
    <row r="73" spans="2:15" ht="15" customHeight="1" x14ac:dyDescent="0.25">
      <c r="B73" s="16"/>
      <c r="C73" s="183" t="str">
        <f>+CONCATENATE("En el año ",G77," los impuestos de",D83," representaron  ",FIXED(H83*100,1),"% del total de tributos internos recaudados por la suma de S/ ",FIXED(G83/1000,1)," millones de soles. Mientras que los  Impuesto de ",D85," alcanzaron  una participación de ",FIXED(H85*100,1),"% sumando S/ ",FIXED(G85/1000,1)," millones de soles y el impuesto ",D92," representó el ",FIXED(H92*100,1),"%, sumando S/ ",FIXED(G92/1000,1)," millones de soles. Los impuestos aduaneros fueron S/", FIXED(G97/1000,1), " millones de soles.")</f>
        <v>En el año 2017 los impuestos de   Tercera Categoría representaron  17.1% del total de tributos internos recaudados por la suma de S/ 36.2 millones de soles. Mientras que los  Impuesto de    Quinta Categoría alcanzaron  una participación de 7.0% sumando S/ 14.8 millones de soles y el impuesto    Imp. General a las Ventas representó el 40.5%, sumando S/ 85.6 millones de soles. Los impuestos aduaneros fueron S/449.7 millones de soles.</v>
      </c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32"/>
    </row>
    <row r="74" spans="2:15" x14ac:dyDescent="0.25">
      <c r="B74" s="17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32"/>
    </row>
    <row r="75" spans="2:15" x14ac:dyDescent="0.25">
      <c r="B75" s="17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30"/>
    </row>
    <row r="76" spans="2:15" x14ac:dyDescent="0.25">
      <c r="B76" s="17"/>
      <c r="C76" s="6"/>
      <c r="D76" s="173" t="s">
        <v>46</v>
      </c>
      <c r="E76" s="173"/>
      <c r="F76" s="173"/>
      <c r="G76" s="173"/>
      <c r="H76" s="173"/>
      <c r="I76" s="173"/>
      <c r="J76" s="173"/>
      <c r="K76" s="173"/>
      <c r="L76" s="173"/>
      <c r="M76" s="173"/>
      <c r="N76" s="6"/>
      <c r="O76" s="30"/>
    </row>
    <row r="77" spans="2:15" ht="15" customHeight="1" x14ac:dyDescent="0.25">
      <c r="B77" s="17"/>
      <c r="C77" s="6"/>
      <c r="D77" s="174" t="s">
        <v>20</v>
      </c>
      <c r="E77" s="175"/>
      <c r="F77" s="176"/>
      <c r="G77" s="180">
        <v>2017</v>
      </c>
      <c r="H77" s="180"/>
      <c r="I77" s="180">
        <v>2016</v>
      </c>
      <c r="J77" s="180"/>
      <c r="K77" s="185" t="s">
        <v>83</v>
      </c>
      <c r="L77" s="185"/>
      <c r="M77" s="152" t="s">
        <v>54</v>
      </c>
      <c r="N77" s="6"/>
      <c r="O77" s="30"/>
    </row>
    <row r="78" spans="2:15" x14ac:dyDescent="0.25">
      <c r="B78" s="17"/>
      <c r="C78" s="6"/>
      <c r="D78" s="177"/>
      <c r="E78" s="178"/>
      <c r="F78" s="179"/>
      <c r="G78" s="83" t="s">
        <v>50</v>
      </c>
      <c r="H78" s="83" t="s">
        <v>6</v>
      </c>
      <c r="I78" s="83" t="s">
        <v>50</v>
      </c>
      <c r="J78" s="83" t="s">
        <v>6</v>
      </c>
      <c r="K78" s="83" t="s">
        <v>50</v>
      </c>
      <c r="L78" s="83" t="s">
        <v>7</v>
      </c>
      <c r="M78" s="83" t="s">
        <v>55</v>
      </c>
      <c r="N78" s="6"/>
      <c r="O78" s="30"/>
    </row>
    <row r="79" spans="2:15" x14ac:dyDescent="0.25">
      <c r="B79" s="17"/>
      <c r="C79" s="22"/>
      <c r="D79" s="171" t="s">
        <v>35</v>
      </c>
      <c r="E79" s="171"/>
      <c r="F79" s="171"/>
      <c r="G79" s="78">
        <f>+G96+G91+G80</f>
        <v>211331.18645000004</v>
      </c>
      <c r="H79" s="80"/>
      <c r="I79" s="78">
        <f>+I96+I91+I80</f>
        <v>218940.35355999996</v>
      </c>
      <c r="J79" s="80"/>
      <c r="K79" s="84">
        <f>+G79-I79</f>
        <v>-7609.1671099999221</v>
      </c>
      <c r="L79" s="85">
        <f t="shared" ref="L79:L101" si="4">+IF(I79=0,"  - ",G79/I79-1)</f>
        <v>-3.4754520974657366E-2</v>
      </c>
      <c r="M79" s="85">
        <v>-6.107118556205926E-2</v>
      </c>
      <c r="N79" s="6"/>
      <c r="O79" s="30"/>
    </row>
    <row r="80" spans="2:15" x14ac:dyDescent="0.25">
      <c r="B80" s="17"/>
      <c r="C80" s="22"/>
      <c r="D80" s="169" t="s">
        <v>11</v>
      </c>
      <c r="E80" s="169"/>
      <c r="F80" s="169"/>
      <c r="G80" s="75">
        <v>94321.964130000008</v>
      </c>
      <c r="H80" s="81">
        <f t="shared" ref="H80:H96" si="5">+G80/G$79</f>
        <v>0.4463229763408163</v>
      </c>
      <c r="I80" s="75">
        <v>106715.53347999997</v>
      </c>
      <c r="J80" s="81">
        <f t="shared" ref="J80:J96" si="6">+I80/I$79</f>
        <v>0.48741829336068415</v>
      </c>
      <c r="K80" s="86">
        <f>+G80-I80</f>
        <v>-12393.569349999962</v>
      </c>
      <c r="L80" s="87">
        <f t="shared" si="4"/>
        <v>-0.11613650745908233</v>
      </c>
      <c r="M80" s="87">
        <v>-0.14023435570566101</v>
      </c>
      <c r="N80" s="6"/>
      <c r="O80" s="30"/>
    </row>
    <row r="81" spans="2:15" x14ac:dyDescent="0.25">
      <c r="B81" s="17"/>
      <c r="C81" s="23"/>
      <c r="D81" s="170" t="s">
        <v>21</v>
      </c>
      <c r="E81" s="170"/>
      <c r="F81" s="170"/>
      <c r="G81" s="76">
        <v>6149.7092200000006</v>
      </c>
      <c r="H81" s="59">
        <f t="shared" si="5"/>
        <v>2.909986606001946E-2</v>
      </c>
      <c r="I81" s="76">
        <v>5702.5926500000005</v>
      </c>
      <c r="J81" s="59">
        <f t="shared" si="6"/>
        <v>2.604632977555333E-2</v>
      </c>
      <c r="K81" s="49">
        <f t="shared" ref="K81:K96" si="7">+G81-I81</f>
        <v>447.11657000000014</v>
      </c>
      <c r="L81" s="88">
        <f t="shared" si="4"/>
        <v>7.840584054342381E-2</v>
      </c>
      <c r="M81" s="88">
        <v>4.9003947023722239E-2</v>
      </c>
      <c r="N81" s="6"/>
      <c r="O81" s="30"/>
    </row>
    <row r="82" spans="2:15" x14ac:dyDescent="0.25">
      <c r="B82" s="17"/>
      <c r="C82" s="23"/>
      <c r="D82" s="170" t="s">
        <v>22</v>
      </c>
      <c r="E82" s="170"/>
      <c r="F82" s="170"/>
      <c r="G82" s="76">
        <v>4825.7812299999996</v>
      </c>
      <c r="H82" s="59">
        <f t="shared" si="5"/>
        <v>2.2835158932596807E-2</v>
      </c>
      <c r="I82" s="76">
        <v>4324.1230800000003</v>
      </c>
      <c r="J82" s="59">
        <f t="shared" si="6"/>
        <v>1.9750233384066347E-2</v>
      </c>
      <c r="K82" s="49">
        <f t="shared" si="7"/>
        <v>501.6581499999993</v>
      </c>
      <c r="L82" s="88">
        <f t="shared" si="4"/>
        <v>0.1160138462108713</v>
      </c>
      <c r="M82" s="88">
        <v>8.5586599770635319E-2</v>
      </c>
      <c r="N82" s="6"/>
      <c r="O82" s="30"/>
    </row>
    <row r="83" spans="2:15" x14ac:dyDescent="0.25">
      <c r="B83" s="17"/>
      <c r="C83" s="23"/>
      <c r="D83" s="170" t="s">
        <v>23</v>
      </c>
      <c r="E83" s="170"/>
      <c r="F83" s="170"/>
      <c r="G83" s="76">
        <v>36154.589959999998</v>
      </c>
      <c r="H83" s="59">
        <f t="shared" si="5"/>
        <v>0.17108023935006869</v>
      </c>
      <c r="I83" s="76">
        <v>52753.50299999999</v>
      </c>
      <c r="J83" s="59">
        <f t="shared" si="6"/>
        <v>0.24094919982644061</v>
      </c>
      <c r="K83" s="49">
        <f t="shared" si="7"/>
        <v>-16598.913039999992</v>
      </c>
      <c r="L83" s="88">
        <f t="shared" si="4"/>
        <v>-0.31465044207585602</v>
      </c>
      <c r="M83" s="88">
        <v>-0.33333596284019662</v>
      </c>
      <c r="N83" s="6"/>
      <c r="O83" s="30"/>
    </row>
    <row r="84" spans="2:15" x14ac:dyDescent="0.25">
      <c r="B84" s="17"/>
      <c r="C84" s="23"/>
      <c r="D84" s="170" t="s">
        <v>24</v>
      </c>
      <c r="E84" s="170"/>
      <c r="F84" s="170"/>
      <c r="G84" s="76">
        <v>3106.8127000000004</v>
      </c>
      <c r="H84" s="59">
        <f t="shared" si="5"/>
        <v>1.4701155812301549E-2</v>
      </c>
      <c r="I84" s="76">
        <v>3149.0722500000002</v>
      </c>
      <c r="J84" s="59">
        <f t="shared" si="6"/>
        <v>1.4383242736186621E-2</v>
      </c>
      <c r="K84" s="49">
        <f t="shared" si="7"/>
        <v>-42.259549999999763</v>
      </c>
      <c r="L84" s="88">
        <f t="shared" si="4"/>
        <v>-1.3419682574764558E-2</v>
      </c>
      <c r="M84" s="88">
        <v>-4.0318024878764902E-2</v>
      </c>
      <c r="N84" s="6"/>
      <c r="O84" s="30"/>
    </row>
    <row r="85" spans="2:15" x14ac:dyDescent="0.25">
      <c r="B85" s="17"/>
      <c r="C85" s="23"/>
      <c r="D85" s="170" t="s">
        <v>25</v>
      </c>
      <c r="E85" s="170"/>
      <c r="F85" s="170"/>
      <c r="G85" s="76">
        <v>14814.605869999998</v>
      </c>
      <c r="H85" s="59">
        <f t="shared" si="5"/>
        <v>7.0101370833429086E-2</v>
      </c>
      <c r="I85" s="76">
        <v>14820.58596</v>
      </c>
      <c r="J85" s="59">
        <f t="shared" si="6"/>
        <v>6.7692345056611328E-2</v>
      </c>
      <c r="K85" s="49">
        <f t="shared" si="7"/>
        <v>-5.9800900000027468</v>
      </c>
      <c r="L85" s="88">
        <f t="shared" si="4"/>
        <v>-4.0349889107915704E-4</v>
      </c>
      <c r="M85" s="88">
        <v>-2.7656717283758403E-2</v>
      </c>
      <c r="N85" s="6"/>
      <c r="O85" s="30"/>
    </row>
    <row r="86" spans="2:15" x14ac:dyDescent="0.25">
      <c r="B86" s="17"/>
      <c r="C86" s="23"/>
      <c r="D86" s="170" t="s">
        <v>26</v>
      </c>
      <c r="E86" s="170"/>
      <c r="F86" s="170"/>
      <c r="G86" s="76">
        <v>3023.9201499999999</v>
      </c>
      <c r="H86" s="59">
        <f t="shared" si="5"/>
        <v>1.4308915786622176E-2</v>
      </c>
      <c r="I86" s="76">
        <v>3624.4340900000002</v>
      </c>
      <c r="J86" s="59">
        <f t="shared" si="6"/>
        <v>1.6554436087574575E-2</v>
      </c>
      <c r="K86" s="49">
        <f t="shared" si="7"/>
        <v>-600.51394000000028</v>
      </c>
      <c r="L86" s="88">
        <f t="shared" si="4"/>
        <v>-0.16568488351239419</v>
      </c>
      <c r="M86" s="88">
        <v>-0.18843183395962537</v>
      </c>
      <c r="N86" s="6"/>
      <c r="O86" s="30"/>
    </row>
    <row r="87" spans="2:15" x14ac:dyDescent="0.25">
      <c r="B87" s="17"/>
      <c r="C87" s="23"/>
      <c r="D87" s="170" t="s">
        <v>27</v>
      </c>
      <c r="E87" s="170"/>
      <c r="F87" s="170"/>
      <c r="G87" s="76">
        <v>10504.875039999999</v>
      </c>
      <c r="H87" s="59">
        <f t="shared" si="5"/>
        <v>4.9708115571884148E-2</v>
      </c>
      <c r="I87" s="76">
        <v>15151.591340000001</v>
      </c>
      <c r="J87" s="59">
        <f t="shared" si="6"/>
        <v>6.9204196913145805E-2</v>
      </c>
      <c r="K87" s="49">
        <f t="shared" si="7"/>
        <v>-4646.7163000000019</v>
      </c>
      <c r="L87" s="88">
        <f t="shared" si="4"/>
        <v>-0.30668173366930329</v>
      </c>
      <c r="M87" s="88">
        <v>-0.32558451504857233</v>
      </c>
      <c r="N87" s="6"/>
      <c r="O87" s="30"/>
    </row>
    <row r="88" spans="2:15" x14ac:dyDescent="0.25">
      <c r="B88" s="17"/>
      <c r="C88" s="23"/>
      <c r="D88" s="170" t="s">
        <v>28</v>
      </c>
      <c r="E88" s="170"/>
      <c r="F88" s="170"/>
      <c r="G88" s="76">
        <v>6872.9112799999994</v>
      </c>
      <c r="H88" s="59">
        <f t="shared" si="5"/>
        <v>3.2521992591122359E-2</v>
      </c>
      <c r="I88" s="76">
        <v>6544.278949999999</v>
      </c>
      <c r="J88" s="59">
        <f t="shared" si="6"/>
        <v>2.9890693257725823E-2</v>
      </c>
      <c r="K88" s="49">
        <f t="shared" si="7"/>
        <v>328.63233000000037</v>
      </c>
      <c r="L88" s="88">
        <f t="shared" si="4"/>
        <v>5.0216736253273719E-2</v>
      </c>
      <c r="M88" s="88">
        <v>2.1583396659742515E-2</v>
      </c>
      <c r="N88" s="6"/>
      <c r="O88" s="30"/>
    </row>
    <row r="89" spans="2:15" x14ac:dyDescent="0.25">
      <c r="B89" s="17"/>
      <c r="C89" s="23"/>
      <c r="D89" s="170" t="s">
        <v>57</v>
      </c>
      <c r="E89" s="170"/>
      <c r="F89" s="170"/>
      <c r="G89" s="76">
        <v>8166.3295099999996</v>
      </c>
      <c r="H89" s="59">
        <f t="shared" si="5"/>
        <v>3.8642330302404819E-2</v>
      </c>
      <c r="I89" s="76">
        <v>0</v>
      </c>
      <c r="J89" s="59">
        <f t="shared" si="6"/>
        <v>0</v>
      </c>
      <c r="K89" s="49">
        <f t="shared" si="7"/>
        <v>8166.3295099999996</v>
      </c>
      <c r="L89" s="88" t="str">
        <f t="shared" si="4"/>
        <v xml:space="preserve">  - </v>
      </c>
      <c r="M89" s="88">
        <v>0</v>
      </c>
      <c r="N89" s="6"/>
      <c r="O89" s="30"/>
    </row>
    <row r="90" spans="2:15" x14ac:dyDescent="0.25">
      <c r="B90" s="17"/>
      <c r="C90" s="23"/>
      <c r="D90" s="170" t="s">
        <v>29</v>
      </c>
      <c r="E90" s="170"/>
      <c r="F90" s="170"/>
      <c r="G90" s="76">
        <v>702.42917000000011</v>
      </c>
      <c r="H90" s="59">
        <f t="shared" si="5"/>
        <v>3.3238311003671553E-3</v>
      </c>
      <c r="I90" s="76">
        <v>645.35216000000014</v>
      </c>
      <c r="J90" s="59">
        <f t="shared" si="6"/>
        <v>2.9476163233797979E-3</v>
      </c>
      <c r="K90" s="49">
        <f t="shared" si="7"/>
        <v>57.077009999999973</v>
      </c>
      <c r="L90" s="88">
        <f t="shared" si="4"/>
        <v>8.8443199756238489E-2</v>
      </c>
      <c r="M90" s="88">
        <v>5.8767645472009411E-2</v>
      </c>
      <c r="N90" s="6"/>
      <c r="O90" s="30"/>
    </row>
    <row r="91" spans="2:15" x14ac:dyDescent="0.25">
      <c r="B91" s="17"/>
      <c r="C91" s="22"/>
      <c r="D91" s="169" t="s">
        <v>30</v>
      </c>
      <c r="E91" s="169"/>
      <c r="F91" s="169"/>
      <c r="G91" s="75">
        <v>85966.609230000016</v>
      </c>
      <c r="H91" s="81">
        <f t="shared" si="5"/>
        <v>0.40678619504338659</v>
      </c>
      <c r="I91" s="75">
        <v>84219.811430000002</v>
      </c>
      <c r="J91" s="81">
        <f t="shared" si="6"/>
        <v>0.38467011704591869</v>
      </c>
      <c r="K91" s="86">
        <f t="shared" si="7"/>
        <v>1746.7978000000148</v>
      </c>
      <c r="L91" s="87">
        <f t="shared" si="4"/>
        <v>2.0740936964123602E-2</v>
      </c>
      <c r="M91" s="87">
        <v>-7.0887679683868665E-3</v>
      </c>
      <c r="N91" s="6"/>
      <c r="O91" s="30"/>
    </row>
    <row r="92" spans="2:15" x14ac:dyDescent="0.25">
      <c r="B92" s="17"/>
      <c r="C92" s="23"/>
      <c r="D92" s="170" t="s">
        <v>31</v>
      </c>
      <c r="E92" s="170"/>
      <c r="F92" s="170"/>
      <c r="G92" s="76">
        <v>85627.186250000013</v>
      </c>
      <c r="H92" s="59">
        <f t="shared" si="5"/>
        <v>0.40518007629819935</v>
      </c>
      <c r="I92" s="76">
        <v>84009.16936</v>
      </c>
      <c r="J92" s="59">
        <f t="shared" si="6"/>
        <v>0.38370801907459939</v>
      </c>
      <c r="K92" s="49">
        <f t="shared" si="7"/>
        <v>1618.0168900000135</v>
      </c>
      <c r="L92" s="88">
        <f t="shared" si="4"/>
        <v>1.9260003429701911E-2</v>
      </c>
      <c r="M92" s="88">
        <v>-8.5293250058983139E-3</v>
      </c>
      <c r="N92" s="6"/>
      <c r="O92" s="30"/>
    </row>
    <row r="93" spans="2:15" x14ac:dyDescent="0.25">
      <c r="B93" s="17"/>
      <c r="C93" s="23"/>
      <c r="D93" s="170" t="s">
        <v>32</v>
      </c>
      <c r="E93" s="170"/>
      <c r="F93" s="170"/>
      <c r="G93" s="76">
        <v>339.42297999999994</v>
      </c>
      <c r="H93" s="59">
        <f t="shared" si="5"/>
        <v>1.6061187451872174E-3</v>
      </c>
      <c r="I93" s="76">
        <v>210.64207000000002</v>
      </c>
      <c r="J93" s="59">
        <f t="shared" si="6"/>
        <v>9.6209797131927152E-4</v>
      </c>
      <c r="K93" s="49">
        <f t="shared" si="7"/>
        <v>128.78090999999992</v>
      </c>
      <c r="L93" s="88">
        <f t="shared" si="4"/>
        <v>0.61137316966169153</v>
      </c>
      <c r="M93" s="88">
        <v>0.56744033790790316</v>
      </c>
      <c r="N93" s="6"/>
      <c r="O93" s="30"/>
    </row>
    <row r="94" spans="2:15" x14ac:dyDescent="0.25">
      <c r="B94" s="17"/>
      <c r="C94" s="23"/>
      <c r="D94" s="170" t="s">
        <v>33</v>
      </c>
      <c r="E94" s="170"/>
      <c r="F94" s="170"/>
      <c r="G94" s="76">
        <v>0</v>
      </c>
      <c r="H94" s="59">
        <f t="shared" si="5"/>
        <v>0</v>
      </c>
      <c r="I94" s="76">
        <v>0</v>
      </c>
      <c r="J94" s="59">
        <f t="shared" si="6"/>
        <v>0</v>
      </c>
      <c r="K94" s="49">
        <f t="shared" si="7"/>
        <v>0</v>
      </c>
      <c r="L94" s="88" t="str">
        <f t="shared" si="4"/>
        <v xml:space="preserve">  - </v>
      </c>
      <c r="M94" s="88">
        <v>0</v>
      </c>
      <c r="N94" s="6"/>
      <c r="O94" s="30"/>
    </row>
    <row r="95" spans="2:15" x14ac:dyDescent="0.25">
      <c r="B95" s="17"/>
      <c r="C95" s="23"/>
      <c r="D95" s="170" t="s">
        <v>34</v>
      </c>
      <c r="E95" s="170"/>
      <c r="F95" s="170"/>
      <c r="G95" s="76">
        <v>0</v>
      </c>
      <c r="H95" s="59">
        <f t="shared" si="5"/>
        <v>0</v>
      </c>
      <c r="I95" s="76">
        <v>0</v>
      </c>
      <c r="J95" s="59">
        <f t="shared" si="6"/>
        <v>0</v>
      </c>
      <c r="K95" s="49">
        <f t="shared" si="7"/>
        <v>0</v>
      </c>
      <c r="L95" s="88" t="str">
        <f t="shared" si="4"/>
        <v xml:space="preserve">  - </v>
      </c>
      <c r="M95" s="88">
        <v>0</v>
      </c>
      <c r="N95" s="6"/>
      <c r="O95" s="30"/>
    </row>
    <row r="96" spans="2:15" x14ac:dyDescent="0.25">
      <c r="B96" s="17"/>
      <c r="C96" s="22"/>
      <c r="D96" s="169" t="s">
        <v>17</v>
      </c>
      <c r="E96" s="169"/>
      <c r="F96" s="169"/>
      <c r="G96" s="77">
        <v>31042.613090000003</v>
      </c>
      <c r="H96" s="81">
        <f t="shared" si="5"/>
        <v>0.14689082861579703</v>
      </c>
      <c r="I96" s="77">
        <v>28005.008650000003</v>
      </c>
      <c r="J96" s="81">
        <f t="shared" si="6"/>
        <v>0.12791158959339724</v>
      </c>
      <c r="K96" s="86">
        <f t="shared" si="7"/>
        <v>3037.6044399999992</v>
      </c>
      <c r="L96" s="87">
        <f t="shared" si="4"/>
        <v>0.10846647033619106</v>
      </c>
      <c r="M96" s="87">
        <v>7.8244997208262612E-2</v>
      </c>
      <c r="N96" s="6"/>
      <c r="O96" s="30"/>
    </row>
    <row r="97" spans="2:15" x14ac:dyDescent="0.25">
      <c r="B97" s="17"/>
      <c r="C97" s="23"/>
      <c r="D97" s="171" t="s">
        <v>62</v>
      </c>
      <c r="E97" s="171"/>
      <c r="F97" s="171"/>
      <c r="G97" s="78">
        <v>449673.94221999991</v>
      </c>
      <c r="H97" s="80"/>
      <c r="I97" s="78">
        <v>450468.89252101741</v>
      </c>
      <c r="J97" s="80"/>
      <c r="K97" s="84">
        <f>+G97-I97</f>
        <v>-794.9503010174958</v>
      </c>
      <c r="L97" s="85">
        <f t="shared" si="4"/>
        <v>-1.7647174182630065E-3</v>
      </c>
      <c r="M97" s="85">
        <v>-2.8980823250263632E-2</v>
      </c>
      <c r="N97" s="6"/>
      <c r="O97" s="30"/>
    </row>
    <row r="98" spans="2:15" x14ac:dyDescent="0.25">
      <c r="B98" s="17"/>
      <c r="C98" s="23"/>
      <c r="D98" s="170" t="s">
        <v>58</v>
      </c>
      <c r="E98" s="170"/>
      <c r="F98" s="170"/>
      <c r="G98" s="76">
        <v>62978.165245730001</v>
      </c>
      <c r="H98" s="59">
        <f>+IF(G98=0,0,G98/G$97)</f>
        <v>0.14005295689319344</v>
      </c>
      <c r="I98" s="76">
        <v>65819.596193554302</v>
      </c>
      <c r="J98" s="59">
        <f>+IF(I98=0,0,I98/I$97)</f>
        <v>0.14611352145805134</v>
      </c>
      <c r="K98" s="49">
        <f t="shared" ref="K98:K102" si="8">+G98-I98</f>
        <v>-2841.4309478243013</v>
      </c>
      <c r="L98" s="88">
        <f t="shared" si="4"/>
        <v>-4.3169984505352588E-2</v>
      </c>
      <c r="M98" s="88">
        <v>-6.9257208048069674E-2</v>
      </c>
      <c r="N98" s="6"/>
      <c r="O98" s="30"/>
    </row>
    <row r="99" spans="2:15" x14ac:dyDescent="0.25">
      <c r="B99" s="17"/>
      <c r="C99" s="23"/>
      <c r="D99" s="170" t="s">
        <v>59</v>
      </c>
      <c r="E99" s="170"/>
      <c r="F99" s="170"/>
      <c r="G99" s="76">
        <v>381766.45768894651</v>
      </c>
      <c r="H99" s="59">
        <f>+IF(G99=0,0,G99/G$97)</f>
        <v>0.84898505749343567</v>
      </c>
      <c r="I99" s="76">
        <v>379595.54052693112</v>
      </c>
      <c r="J99" s="59">
        <f>+IF(I99=0,0,I99/I$97)</f>
        <v>0.8426675999813249</v>
      </c>
      <c r="K99" s="49">
        <f t="shared" si="8"/>
        <v>2170.9171620153938</v>
      </c>
      <c r="L99" s="88">
        <f t="shared" si="4"/>
        <v>5.7190270438949309E-3</v>
      </c>
      <c r="M99" s="88">
        <v>-2.1701117239616874E-2</v>
      </c>
      <c r="N99" s="6"/>
      <c r="O99" s="30"/>
    </row>
    <row r="100" spans="2:15" x14ac:dyDescent="0.25">
      <c r="B100" s="17"/>
      <c r="C100" s="23"/>
      <c r="D100" s="170" t="s">
        <v>60</v>
      </c>
      <c r="E100" s="170"/>
      <c r="F100" s="170"/>
      <c r="G100" s="76">
        <v>2662.4564630604809</v>
      </c>
      <c r="H100" s="59">
        <f>+IF(G100=0,0,G100/G$97)</f>
        <v>5.9208600122928456E-3</v>
      </c>
      <c r="I100" s="76">
        <v>2027.8434795164435</v>
      </c>
      <c r="J100" s="59">
        <f>+IF(I100=0,0,I100/I$97)</f>
        <v>4.5016282215798748E-3</v>
      </c>
      <c r="K100" s="49">
        <f t="shared" si="8"/>
        <v>634.61298354403743</v>
      </c>
      <c r="L100" s="88">
        <f t="shared" si="4"/>
        <v>0.31294968766295828</v>
      </c>
      <c r="M100" s="88">
        <v>0.27715313921887796</v>
      </c>
      <c r="N100" s="6"/>
      <c r="O100" s="30"/>
    </row>
    <row r="101" spans="2:15" x14ac:dyDescent="0.25">
      <c r="B101" s="17"/>
      <c r="C101" s="23"/>
      <c r="D101" s="170" t="s">
        <v>61</v>
      </c>
      <c r="E101" s="170"/>
      <c r="F101" s="170"/>
      <c r="G101" s="76">
        <v>2266.8628222629718</v>
      </c>
      <c r="H101" s="59">
        <f>+IF(G101=0,0,G101/G$97)</f>
        <v>5.0411256010781356E-3</v>
      </c>
      <c r="I101" s="76">
        <v>3025.9123210155667</v>
      </c>
      <c r="J101" s="59">
        <f>+IF(I101=0,0,I101/I$97)</f>
        <v>6.7172503390439718E-3</v>
      </c>
      <c r="K101" s="49">
        <f t="shared" si="8"/>
        <v>-759.0494987525949</v>
      </c>
      <c r="L101" s="88">
        <f t="shared" si="4"/>
        <v>-0.25084979940788243</v>
      </c>
      <c r="M101" s="88">
        <v>-0.27127479489656892</v>
      </c>
      <c r="N101" s="6"/>
      <c r="O101" s="30"/>
    </row>
    <row r="102" spans="2:15" x14ac:dyDescent="0.25">
      <c r="B102" s="17"/>
      <c r="C102" s="23"/>
      <c r="D102" s="163" t="s">
        <v>63</v>
      </c>
      <c r="E102" s="163"/>
      <c r="F102" s="163"/>
      <c r="G102" s="79">
        <f>+G97+G79</f>
        <v>661005.12867000001</v>
      </c>
      <c r="H102" s="82"/>
      <c r="I102" s="79">
        <f>+I97+I79</f>
        <v>669409.24608101742</v>
      </c>
      <c r="J102" s="82"/>
      <c r="K102" s="89">
        <f t="shared" si="8"/>
        <v>-8404.1174110174179</v>
      </c>
      <c r="L102" s="90">
        <f>+G102/I102-1</f>
        <v>-1.2554528429683964E-2</v>
      </c>
      <c r="M102" s="90">
        <v>-3.9476458486175425E-2</v>
      </c>
      <c r="N102" s="6"/>
      <c r="O102" s="30"/>
    </row>
    <row r="103" spans="2:15" x14ac:dyDescent="0.25">
      <c r="B103" s="17"/>
      <c r="C103" s="23"/>
      <c r="D103" s="186" t="s">
        <v>64</v>
      </c>
      <c r="E103" s="186"/>
      <c r="F103" s="186"/>
      <c r="G103" s="186"/>
      <c r="H103" s="186"/>
      <c r="I103" s="186"/>
      <c r="J103" s="186"/>
      <c r="K103" s="186"/>
      <c r="L103" s="186"/>
      <c r="M103" s="186"/>
      <c r="N103" s="6"/>
      <c r="O103" s="30"/>
    </row>
    <row r="104" spans="2:15" x14ac:dyDescent="0.25">
      <c r="B104" s="18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31"/>
    </row>
    <row r="107" spans="2:15" x14ac:dyDescent="0.25">
      <c r="B107" s="65" t="s">
        <v>82</v>
      </c>
      <c r="C107" s="93"/>
      <c r="D107" s="93"/>
      <c r="E107" s="93"/>
      <c r="F107" s="93"/>
      <c r="G107" s="94"/>
      <c r="H107" s="94"/>
      <c r="I107" s="94"/>
      <c r="J107" s="94"/>
      <c r="K107" s="94"/>
      <c r="L107" s="94"/>
      <c r="M107" s="94"/>
      <c r="N107" s="94"/>
      <c r="O107" s="29"/>
    </row>
    <row r="108" spans="2:15" ht="15" customHeight="1" x14ac:dyDescent="0.25">
      <c r="B108" s="107"/>
      <c r="C108" s="183" t="str">
        <f>+CONCATENATE("En el año ",F132," el número de contribuyentes activos ascendió a ",FIXED(H132,1)," creciendo  ",FIXED(I132*100,1),"% y una participación respecto al total a nivel nacional de  ",FIXED(J132*100,1),"%")</f>
        <v>En el año 2017 el número de contribuyentes activos ascendió a 138.0 creciendo  5.1% y una participación respecto al total a nivel nacional de  1.6%</v>
      </c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32"/>
    </row>
    <row r="109" spans="2:15" x14ac:dyDescent="0.25">
      <c r="B109" s="98"/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30"/>
    </row>
    <row r="110" spans="2:15" x14ac:dyDescent="0.25">
      <c r="B110" s="98"/>
      <c r="C110" s="97"/>
      <c r="D110" s="97"/>
      <c r="E110" s="97"/>
      <c r="F110" s="210" t="s">
        <v>77</v>
      </c>
      <c r="G110" s="210"/>
      <c r="H110" s="210"/>
      <c r="I110" s="210"/>
      <c r="J110" s="210"/>
      <c r="K110" s="97"/>
      <c r="L110" s="97"/>
      <c r="M110" s="97"/>
      <c r="N110" s="97"/>
      <c r="O110" s="30"/>
    </row>
    <row r="111" spans="2:15" x14ac:dyDescent="0.25">
      <c r="B111" s="98"/>
      <c r="C111" s="97"/>
      <c r="D111" s="97"/>
      <c r="E111" s="97"/>
      <c r="F111" s="188" t="s">
        <v>78</v>
      </c>
      <c r="G111" s="188"/>
      <c r="H111" s="188"/>
      <c r="I111" s="188"/>
      <c r="J111" s="188"/>
      <c r="K111" s="97"/>
      <c r="L111" s="97"/>
      <c r="M111" s="97"/>
      <c r="N111" s="97"/>
      <c r="O111" s="30"/>
    </row>
    <row r="112" spans="2:15" x14ac:dyDescent="0.25">
      <c r="B112" s="17"/>
      <c r="C112" s="6"/>
      <c r="D112" s="6"/>
      <c r="E112" s="6"/>
      <c r="F112" s="83" t="s">
        <v>75</v>
      </c>
      <c r="G112" s="83" t="s">
        <v>76</v>
      </c>
      <c r="H112" s="83" t="s">
        <v>1</v>
      </c>
      <c r="I112" s="83" t="s">
        <v>79</v>
      </c>
      <c r="J112" s="83" t="s">
        <v>80</v>
      </c>
      <c r="K112" s="6"/>
      <c r="L112" s="6"/>
      <c r="M112" s="6"/>
      <c r="N112" s="6"/>
      <c r="O112" s="30"/>
    </row>
    <row r="113" spans="2:15" x14ac:dyDescent="0.25">
      <c r="B113" s="17"/>
      <c r="C113" s="6"/>
      <c r="D113" s="6"/>
      <c r="E113" s="6"/>
      <c r="F113" s="124">
        <v>1998</v>
      </c>
      <c r="G113" s="76">
        <v>1907.1309999999996</v>
      </c>
      <c r="H113" s="76">
        <v>30.667999999999999</v>
      </c>
      <c r="I113" s="59"/>
      <c r="J113" s="59"/>
      <c r="K113" s="97"/>
      <c r="L113" s="6"/>
      <c r="M113" s="6"/>
      <c r="N113" s="6"/>
      <c r="O113" s="30"/>
    </row>
    <row r="114" spans="2:15" x14ac:dyDescent="0.25">
      <c r="B114" s="17"/>
      <c r="C114" s="6"/>
      <c r="D114" s="6"/>
      <c r="E114" s="6"/>
      <c r="F114" s="124">
        <v>1999</v>
      </c>
      <c r="G114" s="76">
        <v>1777.9380000000001</v>
      </c>
      <c r="H114" s="76">
        <v>29.933</v>
      </c>
      <c r="I114" s="59">
        <f>+H114/H113-1</f>
        <v>-2.3966349289161304E-2</v>
      </c>
      <c r="J114" s="59">
        <f>+H114/G114</f>
        <v>1.6835795173959944E-2</v>
      </c>
      <c r="K114" s="97"/>
      <c r="L114" s="6"/>
      <c r="M114" s="6"/>
      <c r="N114" s="6"/>
      <c r="O114" s="30"/>
    </row>
    <row r="115" spans="2:15" x14ac:dyDescent="0.25">
      <c r="B115" s="17"/>
      <c r="C115" s="6"/>
      <c r="D115" s="6"/>
      <c r="E115" s="6"/>
      <c r="F115" s="124">
        <v>2000</v>
      </c>
      <c r="G115" s="76">
        <v>1971.741</v>
      </c>
      <c r="H115" s="76">
        <v>33.517000000000003</v>
      </c>
      <c r="I115" s="59">
        <f t="shared" ref="I115:I132" si="9">+H115/H114-1</f>
        <v>0.11973407276250314</v>
      </c>
      <c r="J115" s="59">
        <f t="shared" ref="J115:J132" si="10">+H115/G115</f>
        <v>1.699868288989274E-2</v>
      </c>
      <c r="K115" s="97"/>
      <c r="L115" s="6"/>
      <c r="M115" s="6"/>
      <c r="N115" s="6"/>
      <c r="O115" s="30"/>
    </row>
    <row r="116" spans="2:15" x14ac:dyDescent="0.25">
      <c r="B116" s="17"/>
      <c r="C116" s="6"/>
      <c r="D116" s="6"/>
      <c r="E116" s="6"/>
      <c r="F116" s="124">
        <v>2001</v>
      </c>
      <c r="G116" s="76">
        <v>2181.5149999999999</v>
      </c>
      <c r="H116" s="76">
        <v>37.191000000000003</v>
      </c>
      <c r="I116" s="59">
        <f t="shared" si="9"/>
        <v>0.10961601575319979</v>
      </c>
      <c r="J116" s="59">
        <f t="shared" si="10"/>
        <v>1.7048243995571886E-2</v>
      </c>
      <c r="K116" s="97"/>
      <c r="L116" s="6"/>
      <c r="M116" s="6"/>
      <c r="N116" s="6"/>
      <c r="O116" s="30"/>
    </row>
    <row r="117" spans="2:15" x14ac:dyDescent="0.25">
      <c r="B117" s="17"/>
      <c r="C117" s="6"/>
      <c r="D117" s="6"/>
      <c r="E117" s="6"/>
      <c r="F117" s="124">
        <v>2002</v>
      </c>
      <c r="G117" s="76">
        <v>2421.1780000000003</v>
      </c>
      <c r="H117" s="76">
        <v>41.234000000000002</v>
      </c>
      <c r="I117" s="59">
        <f t="shared" si="9"/>
        <v>0.10870909628673608</v>
      </c>
      <c r="J117" s="59">
        <f t="shared" si="10"/>
        <v>1.7030552896152202E-2</v>
      </c>
      <c r="K117" s="97"/>
      <c r="L117" s="6"/>
      <c r="M117" s="6"/>
      <c r="N117" s="6"/>
      <c r="O117" s="30"/>
    </row>
    <row r="118" spans="2:15" x14ac:dyDescent="0.25">
      <c r="B118" s="17"/>
      <c r="C118" s="6"/>
      <c r="D118" s="6"/>
      <c r="E118" s="6"/>
      <c r="F118" s="124">
        <v>2003</v>
      </c>
      <c r="G118" s="76">
        <v>2675.5149999999999</v>
      </c>
      <c r="H118" s="76">
        <v>45.792999999999999</v>
      </c>
      <c r="I118" s="59">
        <f t="shared" si="9"/>
        <v>0.11056409758936803</v>
      </c>
      <c r="J118" s="59">
        <f t="shared" si="10"/>
        <v>1.7115583354980257E-2</v>
      </c>
      <c r="K118" s="97"/>
      <c r="L118" s="6"/>
      <c r="M118" s="6"/>
      <c r="N118" s="6"/>
      <c r="O118" s="30"/>
    </row>
    <row r="119" spans="2:15" x14ac:dyDescent="0.25">
      <c r="B119" s="17"/>
      <c r="C119" s="6"/>
      <c r="D119" s="6"/>
      <c r="E119" s="6"/>
      <c r="F119" s="124">
        <v>2004</v>
      </c>
      <c r="G119" s="76">
        <v>2917.98</v>
      </c>
      <c r="H119" s="76">
        <v>49.161999999999999</v>
      </c>
      <c r="I119" s="59">
        <f t="shared" si="9"/>
        <v>7.3570196318214487E-2</v>
      </c>
      <c r="J119" s="59">
        <f t="shared" si="10"/>
        <v>1.6847956463032644E-2</v>
      </c>
      <c r="K119" s="97"/>
      <c r="L119" s="6"/>
      <c r="M119" s="6"/>
      <c r="N119" s="6"/>
      <c r="O119" s="30"/>
    </row>
    <row r="120" spans="2:15" x14ac:dyDescent="0.25">
      <c r="B120" s="17"/>
      <c r="C120" s="6"/>
      <c r="D120" s="6"/>
      <c r="E120" s="6"/>
      <c r="F120" s="124">
        <v>2005</v>
      </c>
      <c r="G120" s="76">
        <v>3283.3780000000006</v>
      </c>
      <c r="H120" s="76">
        <v>54.588999999999999</v>
      </c>
      <c r="I120" s="59">
        <f t="shared" si="9"/>
        <v>0.11039013872503145</v>
      </c>
      <c r="J120" s="59">
        <f t="shared" si="10"/>
        <v>1.6625865191275568E-2</v>
      </c>
      <c r="K120" s="97"/>
      <c r="L120" s="6"/>
      <c r="M120" s="6"/>
      <c r="N120" s="6"/>
      <c r="O120" s="30"/>
    </row>
    <row r="121" spans="2:15" x14ac:dyDescent="0.25">
      <c r="B121" s="17"/>
      <c r="C121" s="6"/>
      <c r="D121" s="6"/>
      <c r="E121" s="6"/>
      <c r="F121" s="124">
        <v>2006</v>
      </c>
      <c r="G121" s="76">
        <v>3482.0789999999997</v>
      </c>
      <c r="H121" s="76">
        <v>58.615000000000002</v>
      </c>
      <c r="I121" s="59">
        <f t="shared" si="9"/>
        <v>7.3751122020919935E-2</v>
      </c>
      <c r="J121" s="59">
        <f t="shared" si="10"/>
        <v>1.6833334338479972E-2</v>
      </c>
      <c r="K121" s="97"/>
      <c r="L121" s="6"/>
      <c r="M121" s="6"/>
      <c r="N121" s="6"/>
      <c r="O121" s="30"/>
    </row>
    <row r="122" spans="2:15" x14ac:dyDescent="0.25">
      <c r="B122" s="17"/>
      <c r="C122" s="6"/>
      <c r="D122" s="6"/>
      <c r="E122" s="6"/>
      <c r="F122" s="124">
        <v>2007</v>
      </c>
      <c r="G122" s="76">
        <v>3898.12</v>
      </c>
      <c r="H122" s="76">
        <v>67.478999999999999</v>
      </c>
      <c r="I122" s="59">
        <f t="shared" si="9"/>
        <v>0.1512240893969119</v>
      </c>
      <c r="J122" s="59">
        <f t="shared" si="10"/>
        <v>1.7310652314449018E-2</v>
      </c>
      <c r="K122" s="97"/>
      <c r="L122" s="6"/>
      <c r="M122" s="6"/>
      <c r="N122" s="6"/>
      <c r="O122" s="30"/>
    </row>
    <row r="123" spans="2:15" x14ac:dyDescent="0.25">
      <c r="B123" s="17"/>
      <c r="C123" s="6"/>
      <c r="D123" s="6"/>
      <c r="E123" s="6"/>
      <c r="F123" s="124">
        <v>2008</v>
      </c>
      <c r="G123" s="76">
        <v>4309.1000000000004</v>
      </c>
      <c r="H123" s="76">
        <v>75.161000000000001</v>
      </c>
      <c r="I123" s="59">
        <f t="shared" si="9"/>
        <v>0.11384282517523969</v>
      </c>
      <c r="J123" s="59">
        <f t="shared" si="10"/>
        <v>1.7442389362047759E-2</v>
      </c>
      <c r="K123" s="97"/>
      <c r="L123" s="6"/>
      <c r="M123" s="6"/>
      <c r="N123" s="6"/>
      <c r="O123" s="30"/>
    </row>
    <row r="124" spans="2:15" x14ac:dyDescent="0.25">
      <c r="B124" s="17"/>
      <c r="C124" s="6"/>
      <c r="D124" s="6"/>
      <c r="E124" s="6"/>
      <c r="F124" s="124">
        <v>2009</v>
      </c>
      <c r="G124" s="76">
        <v>4689.0369999999994</v>
      </c>
      <c r="H124" s="76">
        <v>81.739000000000004</v>
      </c>
      <c r="I124" s="59">
        <f t="shared" si="9"/>
        <v>8.7518792991045924E-2</v>
      </c>
      <c r="J124" s="59">
        <f t="shared" si="10"/>
        <v>1.7431937517234351E-2</v>
      </c>
      <c r="K124" s="97"/>
      <c r="L124" s="6"/>
      <c r="M124" s="6"/>
      <c r="N124" s="6"/>
      <c r="O124" s="30"/>
    </row>
    <row r="125" spans="2:15" x14ac:dyDescent="0.25">
      <c r="B125" s="17"/>
      <c r="C125" s="6"/>
      <c r="D125" s="6"/>
      <c r="E125" s="6"/>
      <c r="F125" s="124">
        <v>2010</v>
      </c>
      <c r="G125" s="76">
        <v>5116.8109999999988</v>
      </c>
      <c r="H125" s="76">
        <v>89.287999999999997</v>
      </c>
      <c r="I125" s="59">
        <f t="shared" si="9"/>
        <v>9.2354934608938066E-2</v>
      </c>
      <c r="J125" s="59">
        <f t="shared" si="10"/>
        <v>1.7449931216923981E-2</v>
      </c>
      <c r="K125" s="97"/>
      <c r="L125" s="6"/>
      <c r="M125" s="6"/>
      <c r="N125" s="6"/>
      <c r="O125" s="30"/>
    </row>
    <row r="126" spans="2:15" x14ac:dyDescent="0.25">
      <c r="B126" s="17"/>
      <c r="C126" s="6"/>
      <c r="D126" s="6"/>
      <c r="E126" s="6"/>
      <c r="F126" s="124">
        <v>2011</v>
      </c>
      <c r="G126" s="76">
        <v>5623.4490000000005</v>
      </c>
      <c r="H126" s="76">
        <v>97.924999999999997</v>
      </c>
      <c r="I126" s="59">
        <f t="shared" si="9"/>
        <v>9.6731923662754182E-2</v>
      </c>
      <c r="J126" s="59">
        <f t="shared" si="10"/>
        <v>1.7413690423795074E-2</v>
      </c>
      <c r="K126" s="97"/>
      <c r="L126" s="6"/>
      <c r="M126" s="6"/>
      <c r="N126" s="6"/>
      <c r="O126" s="30"/>
    </row>
    <row r="127" spans="2:15" x14ac:dyDescent="0.25">
      <c r="B127" s="17"/>
      <c r="C127" s="6"/>
      <c r="D127" s="6"/>
      <c r="E127" s="6"/>
      <c r="F127" s="124">
        <v>2012</v>
      </c>
      <c r="G127" s="76">
        <v>6167.0460000000003</v>
      </c>
      <c r="H127" s="76">
        <v>105.30200000000001</v>
      </c>
      <c r="I127" s="59">
        <f t="shared" si="9"/>
        <v>7.533316313505245E-2</v>
      </c>
      <c r="J127" s="59">
        <f t="shared" si="10"/>
        <v>1.7074949659853355E-2</v>
      </c>
      <c r="K127" s="97"/>
      <c r="L127" s="6"/>
      <c r="M127" s="6"/>
      <c r="N127" s="6"/>
      <c r="O127" s="30"/>
    </row>
    <row r="128" spans="2:15" x14ac:dyDescent="0.25">
      <c r="B128" s="17"/>
      <c r="C128" s="6"/>
      <c r="D128" s="6"/>
      <c r="E128" s="6"/>
      <c r="F128" s="124">
        <v>2013</v>
      </c>
      <c r="G128" s="76">
        <v>6651.9989999999989</v>
      </c>
      <c r="H128" s="76">
        <v>112.315</v>
      </c>
      <c r="I128" s="59">
        <f t="shared" si="9"/>
        <v>6.6598924996676079E-2</v>
      </c>
      <c r="J128" s="59">
        <f t="shared" si="10"/>
        <v>1.6884398208718916E-2</v>
      </c>
      <c r="K128" s="97"/>
      <c r="L128" s="6"/>
      <c r="M128" s="6"/>
      <c r="N128" s="6"/>
      <c r="O128" s="30"/>
    </row>
    <row r="129" spans="2:15" x14ac:dyDescent="0.25">
      <c r="B129" s="17"/>
      <c r="C129" s="6"/>
      <c r="D129" s="6"/>
      <c r="E129" s="6"/>
      <c r="F129" s="124">
        <v>2014</v>
      </c>
      <c r="G129" s="76">
        <v>7112.3010000000004</v>
      </c>
      <c r="H129" s="76">
        <v>118.206</v>
      </c>
      <c r="I129" s="59">
        <f t="shared" si="9"/>
        <v>5.2450696701242139E-2</v>
      </c>
      <c r="J129" s="59">
        <f t="shared" si="10"/>
        <v>1.6619937766975835E-2</v>
      </c>
      <c r="K129" s="97"/>
      <c r="L129" s="6"/>
      <c r="M129" s="6"/>
      <c r="N129" s="6"/>
      <c r="O129" s="30"/>
    </row>
    <row r="130" spans="2:15" x14ac:dyDescent="0.25">
      <c r="B130" s="17"/>
      <c r="C130" s="6"/>
      <c r="D130" s="6"/>
      <c r="E130" s="6"/>
      <c r="F130" s="124">
        <v>2015</v>
      </c>
      <c r="G130" s="76">
        <v>7670.4990000000007</v>
      </c>
      <c r="H130" s="76">
        <v>124.943</v>
      </c>
      <c r="I130" s="59">
        <f t="shared" si="9"/>
        <v>5.699372282286852E-2</v>
      </c>
      <c r="J130" s="59">
        <f t="shared" si="10"/>
        <v>1.628877078270918E-2</v>
      </c>
      <c r="K130" s="97"/>
      <c r="L130" s="6"/>
      <c r="M130" s="6"/>
      <c r="N130" s="6"/>
      <c r="O130" s="30"/>
    </row>
    <row r="131" spans="2:15" x14ac:dyDescent="0.25">
      <c r="B131" s="17"/>
      <c r="C131" s="6"/>
      <c r="D131" s="6"/>
      <c r="E131" s="6"/>
      <c r="F131" s="124">
        <v>2016</v>
      </c>
      <c r="G131" s="76">
        <v>8231.9619999999995</v>
      </c>
      <c r="H131" s="76">
        <v>131.26</v>
      </c>
      <c r="I131" s="59">
        <f t="shared" si="9"/>
        <v>5.0559054929047553E-2</v>
      </c>
      <c r="J131" s="59">
        <f t="shared" si="10"/>
        <v>1.594516592763669E-2</v>
      </c>
      <c r="K131" s="97"/>
      <c r="L131" s="6"/>
      <c r="M131" s="6"/>
      <c r="N131" s="6"/>
      <c r="O131" s="30"/>
    </row>
    <row r="132" spans="2:15" x14ac:dyDescent="0.25">
      <c r="B132" s="17"/>
      <c r="C132" s="6"/>
      <c r="D132" s="6"/>
      <c r="E132" s="6"/>
      <c r="F132" s="124">
        <v>2017</v>
      </c>
      <c r="G132" s="76">
        <v>8841.7419999999984</v>
      </c>
      <c r="H132" s="76">
        <v>137.96</v>
      </c>
      <c r="I132" s="59">
        <f t="shared" si="9"/>
        <v>5.1043730001523846E-2</v>
      </c>
      <c r="J132" s="59">
        <f t="shared" si="10"/>
        <v>1.5603260081554068E-2</v>
      </c>
      <c r="K132" s="125">
        <f>+H132/Sur!F151</f>
        <v>0.10148161988086428</v>
      </c>
      <c r="L132" s="6"/>
      <c r="M132" s="6"/>
      <c r="N132" s="6"/>
      <c r="O132" s="30"/>
    </row>
    <row r="133" spans="2:15" x14ac:dyDescent="0.25">
      <c r="B133" s="17"/>
      <c r="C133" s="6"/>
      <c r="D133" s="6"/>
      <c r="E133" s="6"/>
      <c r="F133" s="164" t="s">
        <v>81</v>
      </c>
      <c r="G133" s="164"/>
      <c r="H133" s="164"/>
      <c r="I133" s="164"/>
      <c r="J133" s="164"/>
      <c r="K133" s="97"/>
      <c r="L133" s="6"/>
      <c r="M133" s="6"/>
      <c r="N133" s="6"/>
      <c r="O133" s="30"/>
    </row>
    <row r="134" spans="2:15" x14ac:dyDescent="0.25">
      <c r="B134" s="17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30"/>
    </row>
    <row r="135" spans="2:15" x14ac:dyDescent="0.25">
      <c r="B135" s="18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31"/>
    </row>
  </sheetData>
  <mergeCells count="62">
    <mergeCell ref="D103:M103"/>
    <mergeCell ref="C108:N109"/>
    <mergeCell ref="F110:J110"/>
    <mergeCell ref="F111:J111"/>
    <mergeCell ref="F133:J133"/>
    <mergeCell ref="D102:F102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90:F90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C58:N58"/>
    <mergeCell ref="C68:N68"/>
    <mergeCell ref="C73:N75"/>
    <mergeCell ref="D76:M76"/>
    <mergeCell ref="D77:F78"/>
    <mergeCell ref="G77:H77"/>
    <mergeCell ref="I77:J77"/>
    <mergeCell ref="K77:L77"/>
    <mergeCell ref="C57:N57"/>
    <mergeCell ref="D19:F19"/>
    <mergeCell ref="D20:F20"/>
    <mergeCell ref="D21:F21"/>
    <mergeCell ref="D22:F22"/>
    <mergeCell ref="D24:M24"/>
    <mergeCell ref="C30:N30"/>
    <mergeCell ref="C31:N31"/>
    <mergeCell ref="C41:N41"/>
    <mergeCell ref="C44:N44"/>
    <mergeCell ref="C45:N45"/>
    <mergeCell ref="C55:N55"/>
    <mergeCell ref="D18:F18"/>
    <mergeCell ref="B1:O2"/>
    <mergeCell ref="C7:N9"/>
    <mergeCell ref="D10:M10"/>
    <mergeCell ref="D11:F12"/>
    <mergeCell ref="G11:H11"/>
    <mergeCell ref="I11:J11"/>
    <mergeCell ref="K11:L11"/>
    <mergeCell ref="D13:F13"/>
    <mergeCell ref="D14:F14"/>
    <mergeCell ref="D15:F15"/>
    <mergeCell ref="D16:F16"/>
    <mergeCell ref="D17:F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Carátula</vt:lpstr>
      <vt:lpstr>Índice</vt:lpstr>
      <vt:lpstr>Sur</vt:lpstr>
      <vt:lpstr>Arequipa</vt:lpstr>
      <vt:lpstr>Cusco</vt:lpstr>
      <vt:lpstr>Madre de Dios</vt:lpstr>
      <vt:lpstr>Moquegua</vt:lpstr>
      <vt:lpstr>Puno</vt:lpstr>
      <vt:lpstr>Tacna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2018-04-03T14:03:46Z</dcterms:modified>
</cp:coreProperties>
</file>